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cer\Documents\SKRIPSI\skripsi\"/>
    </mc:Choice>
  </mc:AlternateContent>
  <xr:revisionPtr revIDLastSave="0" documentId="13_ncr:1_{D601E9AD-16C5-41BD-B709-9525754EBD41}" xr6:coauthVersionLast="47" xr6:coauthVersionMax="47" xr10:uidLastSave="{00000000-0000-0000-0000-000000000000}"/>
  <bookViews>
    <workbookView xWindow="-110" yWindow="-110" windowWidth="19420" windowHeight="10300" xr2:uid="{26BFBDF7-402A-42DF-8646-8E7C0D8EE529}"/>
  </bookViews>
  <sheets>
    <sheet name="Data Omax" sheetId="1" r:id="rId1"/>
    <sheet name="Data Perhitungan Ras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" i="1" l="1"/>
  <c r="D328" i="2"/>
  <c r="C75" i="2"/>
  <c r="D75" i="2"/>
  <c r="D167" i="2"/>
  <c r="D123" i="2"/>
  <c r="C97" i="2"/>
  <c r="C24" i="2"/>
  <c r="H24" i="2"/>
  <c r="H23" i="2"/>
  <c r="D23" i="2"/>
  <c r="E23" i="2"/>
  <c r="G21" i="2"/>
  <c r="H21" i="2"/>
  <c r="E22" i="2"/>
  <c r="E24" i="2"/>
  <c r="C29" i="2"/>
  <c r="E21" i="2"/>
  <c r="T4" i="2"/>
  <c r="O4" i="1"/>
  <c r="O5" i="1"/>
  <c r="O6" i="1"/>
  <c r="O7" i="1"/>
  <c r="O8" i="1"/>
  <c r="O9" i="1"/>
  <c r="O10" i="1"/>
  <c r="O11" i="1"/>
  <c r="O12" i="1"/>
  <c r="O13" i="1"/>
  <c r="O14" i="1"/>
  <c r="O3" i="1"/>
  <c r="N4" i="1"/>
  <c r="N5" i="1"/>
  <c r="N6" i="1"/>
  <c r="N7" i="1"/>
  <c r="N8" i="1"/>
  <c r="N9" i="1"/>
  <c r="N10" i="1"/>
  <c r="N11" i="1"/>
  <c r="N12" i="1"/>
  <c r="N13" i="1"/>
  <c r="N14" i="1"/>
  <c r="N3" i="1"/>
  <c r="M4" i="1"/>
  <c r="M5" i="1"/>
  <c r="M6" i="1"/>
  <c r="M7" i="1"/>
  <c r="M8" i="1"/>
  <c r="M9" i="1"/>
  <c r="M10" i="1"/>
  <c r="M11" i="1"/>
  <c r="M12" i="1"/>
  <c r="M13" i="1"/>
  <c r="M14" i="1"/>
  <c r="L5" i="1"/>
  <c r="L4" i="1"/>
  <c r="L6" i="1"/>
  <c r="L7" i="1"/>
  <c r="L8" i="1"/>
  <c r="L9" i="1"/>
  <c r="L10" i="1"/>
  <c r="L11" i="1"/>
  <c r="L12" i="1"/>
  <c r="L13" i="1"/>
  <c r="L14" i="1"/>
  <c r="L3" i="1"/>
  <c r="I15" i="1" l="1"/>
  <c r="G15" i="1"/>
  <c r="H15" i="1"/>
  <c r="D78" i="2"/>
  <c r="J15" i="2" l="1"/>
  <c r="J14" i="2"/>
  <c r="J13" i="2"/>
  <c r="J12" i="2"/>
  <c r="J11" i="2"/>
  <c r="J10" i="2"/>
  <c r="J9" i="2"/>
  <c r="J8" i="2"/>
  <c r="J7" i="2"/>
  <c r="J6" i="2"/>
  <c r="J5" i="2"/>
  <c r="J4" i="2"/>
  <c r="E15" i="2"/>
  <c r="E14" i="2"/>
  <c r="E13" i="2"/>
  <c r="E12" i="2"/>
  <c r="E11" i="2"/>
  <c r="E10" i="2"/>
  <c r="E9" i="2"/>
  <c r="E8" i="2"/>
  <c r="E7" i="2"/>
  <c r="E6" i="2"/>
  <c r="E5" i="2"/>
  <c r="E4" i="2"/>
  <c r="O5" i="2"/>
  <c r="O6" i="2"/>
  <c r="O7" i="2"/>
  <c r="O8" i="2"/>
  <c r="O9" i="2"/>
  <c r="O10" i="2"/>
  <c r="O11" i="2"/>
  <c r="O12" i="2"/>
  <c r="O13" i="2"/>
  <c r="O14" i="2"/>
  <c r="O15" i="2"/>
  <c r="O4" i="2"/>
  <c r="D349" i="2"/>
  <c r="E349" i="2"/>
  <c r="F349" i="2"/>
  <c r="C349" i="2"/>
  <c r="E325" i="2"/>
  <c r="D325" i="2"/>
  <c r="C325" i="2"/>
  <c r="B325" i="2"/>
  <c r="E302" i="2"/>
  <c r="D302" i="2"/>
  <c r="C302" i="2"/>
  <c r="B302" i="2"/>
  <c r="E279" i="2"/>
  <c r="D279" i="2"/>
  <c r="C279" i="2"/>
  <c r="B279" i="2"/>
  <c r="E256" i="2"/>
  <c r="D256" i="2"/>
  <c r="C256" i="2"/>
  <c r="B256" i="2"/>
  <c r="E233" i="2"/>
  <c r="D233" i="2"/>
  <c r="C233" i="2"/>
  <c r="B233" i="2"/>
  <c r="E210" i="2"/>
  <c r="D210" i="2"/>
  <c r="C210" i="2"/>
  <c r="B210" i="2"/>
  <c r="E187" i="2"/>
  <c r="D187" i="2"/>
  <c r="C187" i="2"/>
  <c r="B187" i="2"/>
  <c r="E164" i="2"/>
  <c r="D164" i="2"/>
  <c r="C164" i="2"/>
  <c r="B164" i="2"/>
  <c r="E142" i="2"/>
  <c r="D142" i="2"/>
  <c r="C142" i="2"/>
  <c r="B142" i="2"/>
  <c r="E120" i="2"/>
  <c r="D120" i="2"/>
  <c r="C120" i="2"/>
  <c r="B120" i="2"/>
  <c r="E97" i="2"/>
  <c r="D97" i="2"/>
  <c r="B97" i="2"/>
  <c r="E75" i="2"/>
  <c r="B75" i="2"/>
  <c r="G24" i="2"/>
  <c r="G23" i="2"/>
  <c r="G22" i="2"/>
  <c r="F328" i="2" l="1"/>
  <c r="D305" i="2"/>
  <c r="F305" i="2" s="1"/>
  <c r="F167" i="2"/>
  <c r="D190" i="2"/>
  <c r="F190" i="2" s="1"/>
  <c r="D213" i="2"/>
  <c r="F213" i="2" s="1"/>
  <c r="D236" i="2"/>
  <c r="F236" i="2" s="1"/>
  <c r="D259" i="2"/>
  <c r="F259" i="2" s="1"/>
  <c r="D282" i="2"/>
  <c r="F282" i="2" s="1"/>
  <c r="D145" i="2"/>
  <c r="F145" i="2" s="1"/>
  <c r="F123" i="2"/>
  <c r="D100" i="2"/>
  <c r="F100" i="2" s="1"/>
  <c r="T15" i="2"/>
  <c r="T14" i="2"/>
  <c r="T13" i="2"/>
  <c r="T12" i="2"/>
  <c r="T11" i="2"/>
  <c r="T10" i="2"/>
  <c r="T9" i="2"/>
  <c r="T8" i="2"/>
  <c r="T7" i="2"/>
  <c r="T6" i="2"/>
  <c r="T5" i="2"/>
  <c r="E30" i="2" l="1"/>
  <c r="E28" i="2"/>
  <c r="D47" i="2" s="1"/>
  <c r="H22" i="2"/>
  <c r="D30" i="2" s="1"/>
  <c r="D22" i="2"/>
  <c r="D28" i="2" s="1"/>
  <c r="C47" i="2" s="1"/>
  <c r="F30" i="2"/>
  <c r="D24" i="2"/>
  <c r="F28" i="2" s="1"/>
  <c r="E47" i="2" s="1"/>
  <c r="C30" i="2"/>
  <c r="D21" i="2"/>
  <c r="C28" i="2" s="1"/>
  <c r="B47" i="2" s="1"/>
  <c r="J16" i="2"/>
  <c r="O16" i="2"/>
  <c r="T16" i="2"/>
  <c r="E16" i="2"/>
  <c r="J30" i="2" l="1"/>
  <c r="B46" i="2" s="1"/>
  <c r="B45" i="2" s="1"/>
  <c r="D37" i="2"/>
  <c r="F29" i="2"/>
  <c r="M29" i="2" s="1"/>
  <c r="J29" i="2"/>
  <c r="C21" i="2"/>
  <c r="E37" i="2"/>
  <c r="E29" i="2"/>
  <c r="C23" i="2"/>
  <c r="B37" i="2"/>
  <c r="D29" i="2"/>
  <c r="K29" i="2" s="1"/>
  <c r="C22" i="2"/>
  <c r="C37" i="2"/>
  <c r="C44" i="2" l="1"/>
  <c r="C43" i="2" s="1"/>
  <c r="C42" i="2" s="1"/>
  <c r="C41" i="2" s="1"/>
  <c r="C40" i="2" s="1"/>
  <c r="K30" i="2"/>
  <c r="C46" i="2" s="1"/>
  <c r="C45" i="2" s="1"/>
  <c r="E44" i="2"/>
  <c r="E43" i="2" s="1"/>
  <c r="E42" i="2" s="1"/>
  <c r="E41" i="2" s="1"/>
  <c r="E40" i="2" s="1"/>
  <c r="E39" i="2" s="1"/>
  <c r="E38" i="2" s="1"/>
  <c r="M30" i="2"/>
  <c r="E46" i="2" s="1"/>
  <c r="E45" i="2" s="1"/>
  <c r="L30" i="2"/>
  <c r="D44" i="2"/>
  <c r="B44" i="2"/>
  <c r="B43" i="2" s="1"/>
  <c r="B42" i="2" s="1"/>
  <c r="B41" i="2" s="1"/>
  <c r="B40" i="2" s="1"/>
  <c r="B39" i="2" s="1"/>
  <c r="B38" i="2" s="1"/>
  <c r="L29" i="2"/>
  <c r="C39" i="2" l="1"/>
  <c r="C38" i="2" s="1"/>
  <c r="D46" i="2"/>
  <c r="D45" i="2" s="1"/>
  <c r="D43" i="2"/>
  <c r="D42" i="2" s="1"/>
  <c r="D41" i="2" s="1"/>
  <c r="D40" i="2" s="1"/>
  <c r="D39" i="2" s="1"/>
  <c r="D38" i="2" s="1"/>
</calcChain>
</file>

<file path=xl/sharedStrings.xml><?xml version="1.0" encoding="utf-8"?>
<sst xmlns="http://schemas.openxmlformats.org/spreadsheetml/2006/main" count="1328" uniqueCount="147">
  <si>
    <t>Bulan</t>
  </si>
  <si>
    <t>Jumlah Tenaga Kerja (Orang)</t>
  </si>
  <si>
    <t>Juli</t>
  </si>
  <si>
    <t>September</t>
  </si>
  <si>
    <t>November</t>
  </si>
  <si>
    <t>Desember</t>
  </si>
  <si>
    <t>Januari</t>
  </si>
  <si>
    <t>Februari</t>
  </si>
  <si>
    <t>Maret</t>
  </si>
  <si>
    <t>April</t>
  </si>
  <si>
    <t>Mei</t>
  </si>
  <si>
    <t>Juni</t>
  </si>
  <si>
    <t xml:space="preserve">Agustus </t>
  </si>
  <si>
    <t>Oktober</t>
  </si>
  <si>
    <t>Hasil Produksi (Kg)</t>
  </si>
  <si>
    <t>Produk Cacat (Kg)</t>
  </si>
  <si>
    <t>Downtime Mesin (Jam)</t>
  </si>
  <si>
    <t>Jam Kerja Karyawan (Jam)</t>
  </si>
  <si>
    <t>Rasio 1</t>
  </si>
  <si>
    <t>Rasio 2</t>
  </si>
  <si>
    <t>Rasio 3</t>
  </si>
  <si>
    <t>Rasio 4</t>
  </si>
  <si>
    <t>Tabel Rasio 1</t>
  </si>
  <si>
    <t>Tabel Rasio</t>
  </si>
  <si>
    <t xml:space="preserve"> Tabel Rasio 2</t>
  </si>
  <si>
    <t xml:space="preserve"> Tabel Rasio 3</t>
  </si>
  <si>
    <t>Tabel Rasio 4</t>
  </si>
  <si>
    <t>Rasio</t>
  </si>
  <si>
    <t>Jam Kerja Mesin Normal (Jam)</t>
  </si>
  <si>
    <t xml:space="preserve">Rasio </t>
  </si>
  <si>
    <t>Rata-rata</t>
  </si>
  <si>
    <t>Target Kenaikan</t>
  </si>
  <si>
    <t>(±100%)</t>
  </si>
  <si>
    <r>
      <rPr>
        <i/>
        <sz val="11"/>
        <color theme="1"/>
        <rFont val="Times New Roman"/>
        <family val="1"/>
      </rPr>
      <t>Level</t>
    </r>
    <r>
      <rPr>
        <sz val="11"/>
        <color theme="1"/>
        <rFont val="Times New Roman"/>
        <family val="1"/>
      </rPr>
      <t xml:space="preserve"> 10</t>
    </r>
  </si>
  <si>
    <r>
      <t xml:space="preserve"> 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0)</t>
    </r>
  </si>
  <si>
    <r>
      <t>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3)</t>
    </r>
  </si>
  <si>
    <r>
      <t>(</t>
    </r>
    <r>
      <rPr>
        <i/>
        <sz val="12"/>
        <color theme="1"/>
        <rFont val="Times New Roman"/>
        <family val="1"/>
      </rPr>
      <t>Level</t>
    </r>
    <r>
      <rPr>
        <sz val="12"/>
        <color theme="1"/>
        <rFont val="Times New Roman"/>
        <family val="1"/>
      </rPr>
      <t xml:space="preserve"> 10)</t>
    </r>
  </si>
  <si>
    <t>Level 4-9</t>
  </si>
  <si>
    <t>Level 1-2</t>
  </si>
  <si>
    <t>Kriteria</t>
  </si>
  <si>
    <t>Keterangan</t>
  </si>
  <si>
    <t>Nilai Aktual</t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</si>
  <si>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10</t>
    </r>
    <r>
      <rPr>
        <sz val="11"/>
        <color theme="1"/>
        <rFont val="Calibri"/>
        <family val="2"/>
        <scheme val="minor"/>
      </rPr>
      <t/>
    </r>
  </si>
  <si>
    <t>Sangat Baik</t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</si>
  <si>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9</t>
    </r>
    <r>
      <rPr>
        <sz val="11"/>
        <color theme="1"/>
        <rFont val="Calibri"/>
        <family val="2"/>
        <scheme val="minor"/>
      </rPr>
      <t/>
    </r>
  </si>
  <si>
    <t>Baik</t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</si>
  <si>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8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</si>
  <si>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7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</si>
  <si>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6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</si>
  <si>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5</t>
    </r>
    <r>
      <rPr>
        <sz val="11"/>
        <color theme="1"/>
        <rFont val="Calibri"/>
        <family val="2"/>
        <scheme val="minor"/>
      </rPr>
      <t/>
    </r>
  </si>
  <si>
    <t>Sedang</t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</si>
  <si>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4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</si>
  <si>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3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</si>
  <si>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2</t>
    </r>
    <r>
      <rPr>
        <sz val="11"/>
        <color theme="1"/>
        <rFont val="Calibri"/>
        <family val="2"/>
        <scheme val="minor"/>
      </rPr>
      <t/>
    </r>
  </si>
  <si>
    <t>Buruk</t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</si>
  <si>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1</t>
    </r>
    <r>
      <rPr>
        <sz val="11"/>
        <color theme="1"/>
        <rFont val="Calibri"/>
        <family val="2"/>
        <scheme val="minor"/>
      </rPr>
      <t/>
    </r>
  </si>
  <si>
    <r>
      <rPr>
        <i/>
        <sz val="12"/>
        <color theme="1"/>
        <rFont val="Times New Roman"/>
        <family val="1"/>
      </rPr>
      <t xml:space="preserve">Level </t>
    </r>
    <r>
      <rPr>
        <sz val="12"/>
        <color theme="1"/>
        <rFont val="Times New Roman"/>
        <family val="1"/>
      </rPr>
      <t>0</t>
    </r>
  </si>
  <si>
    <t>Sangat Buruk</t>
  </si>
  <si>
    <t>Skor</t>
  </si>
  <si>
    <t>Bobot</t>
  </si>
  <si>
    <t>Nilai Produktivitas</t>
  </si>
  <si>
    <t xml:space="preserve">Indikator Perfomansi </t>
  </si>
  <si>
    <t>Saat Ini</t>
  </si>
  <si>
    <t>Periode Dasar</t>
  </si>
  <si>
    <t>Indeks</t>
  </si>
  <si>
    <t>Tahun 2024</t>
  </si>
  <si>
    <t>Tabel Matrix OMAX Bentuk Awal Periode Januari-Desember 2023</t>
  </si>
  <si>
    <t>Level 10</t>
  </si>
  <si>
    <t>Level 9</t>
  </si>
  <si>
    <t>Level 8</t>
  </si>
  <si>
    <t>Level 7</t>
  </si>
  <si>
    <t>Level 6</t>
  </si>
  <si>
    <t>Level 5</t>
  </si>
  <si>
    <t>Level 4</t>
  </si>
  <si>
    <t>Level 3</t>
  </si>
  <si>
    <t>Level 2</t>
  </si>
  <si>
    <t>Level 1</t>
  </si>
  <si>
    <t>Level 0</t>
  </si>
  <si>
    <t>56 - 57,610</t>
  </si>
  <si>
    <t>57,611 - 59,221</t>
  </si>
  <si>
    <t>59,222 - 60,832</t>
  </si>
  <si>
    <t>60,833 - 61,885</t>
  </si>
  <si>
    <t>61,886 - 62, 937</t>
  </si>
  <si>
    <t>63,990 - 65,042</t>
  </si>
  <si>
    <t>65,043 - 66,094</t>
  </si>
  <si>
    <t>66,095 - 67,147</t>
  </si>
  <si>
    <t>67,148 - 68,18</t>
  </si>
  <si>
    <t>Nilai min</t>
  </si>
  <si>
    <t>Nilai max</t>
  </si>
  <si>
    <t>62,938 - 63,989</t>
  </si>
  <si>
    <t>sedang</t>
  </si>
  <si>
    <t>sangat buruk</t>
  </si>
  <si>
    <t>buruk</t>
  </si>
  <si>
    <t>Bulan Januari</t>
  </si>
  <si>
    <t>Bulan Februari</t>
  </si>
  <si>
    <t>Bulan Maret</t>
  </si>
  <si>
    <t>Sebelumnya</t>
  </si>
  <si>
    <t>Bulan April</t>
  </si>
  <si>
    <t>Bulan Mei</t>
  </si>
  <si>
    <t>Bulan Juni</t>
  </si>
  <si>
    <t>Bulan Juli</t>
  </si>
  <si>
    <t>Bulan Agustus</t>
  </si>
  <si>
    <t>Bulan September</t>
  </si>
  <si>
    <t>Bulan Oktober</t>
  </si>
  <si>
    <t>Bulan November</t>
  </si>
  <si>
    <t>Bulan Desember</t>
  </si>
  <si>
    <t xml:space="preserve">Rekapitulasi </t>
  </si>
  <si>
    <t>Pencapaian Skor</t>
  </si>
  <si>
    <t>Agustus</t>
  </si>
  <si>
    <t>Nilai Produktivitas Total</t>
  </si>
  <si>
    <t>Indeks Produktivitas</t>
  </si>
  <si>
    <t>Total</t>
  </si>
  <si>
    <t>265,210 - 278,610</t>
  </si>
  <si>
    <t>278,611 - 292,011</t>
  </si>
  <si>
    <t>305,413 - 311,204</t>
  </si>
  <si>
    <t>311,205 - 316,996</t>
  </si>
  <si>
    <t>316,997 - 322,788</t>
  </si>
  <si>
    <t>322,789 - 328,580</t>
  </si>
  <si>
    <t>328,581 - 334,372</t>
  </si>
  <si>
    <t>334,373 - 340,164</t>
  </si>
  <si>
    <t>340,165 - 345,956</t>
  </si>
  <si>
    <t>0,0242 - 0,0273</t>
  </si>
  <si>
    <t>0,0019 - 0,0042</t>
  </si>
  <si>
    <t>0,0043 - 0,0065</t>
  </si>
  <si>
    <t>0,0066 - 0,0089</t>
  </si>
  <si>
    <t>0,0090 - 0,0112</t>
  </si>
  <si>
    <t>0,0113 - 0,0136</t>
  </si>
  <si>
    <t>0,00137 - 0,0159</t>
  </si>
  <si>
    <t>0,00160 - 0,0183</t>
  </si>
  <si>
    <t>0,0184 - 0,0213</t>
  </si>
  <si>
    <t>0,0214 - 0,0243</t>
  </si>
  <si>
    <t>9,6 - 10,65</t>
  </si>
  <si>
    <t>10,66 - 11,71</t>
  </si>
  <si>
    <t>11,72 - 12,76</t>
  </si>
  <si>
    <t>12,77 - 13,30</t>
  </si>
  <si>
    <t>13,31 - 13,83</t>
  </si>
  <si>
    <t>13,84 - 14,36</t>
  </si>
  <si>
    <t>14,37 - 14,89</t>
  </si>
  <si>
    <t>14,9 - 15,43</t>
  </si>
  <si>
    <t>15,44 - 15,96</t>
  </si>
  <si>
    <t>15,97 - 16,49</t>
  </si>
  <si>
    <t>292,012 - 305,412</t>
  </si>
  <si>
    <t>Produksi Teoritis (kg)</t>
  </si>
  <si>
    <t>Produksi Aktual (kg)</t>
  </si>
  <si>
    <t>Produksi Cacat (kg)</t>
  </si>
  <si>
    <t>Tabel Data yang Digunakan Dalam Perhitungan Produktivitas Tahun 2024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</si>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</sst>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3" borderId="0" xfId="0" applyFont="1" applyFill="1"/>
    <xf numFmtId="1" fontId="4" fillId="3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3" fillId="7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/>
    <xf numFmtId="0" fontId="3" fillId="0" borderId="1" xfId="0" applyFont="1" applyBorder="1"/>
    <xf numFmtId="2" fontId="3" fillId="0" borderId="1" xfId="0" applyNumberFormat="1" applyFont="1" applyBorder="1"/>
    <xf numFmtId="164" fontId="3" fillId="0" borderId="1" xfId="0" applyNumberFormat="1" applyFont="1" applyBorder="1"/>
    <xf numFmtId="165" fontId="3" fillId="0" borderId="1" xfId="0" applyNumberFormat="1" applyFont="1" applyBorder="1"/>
    <xf numFmtId="0" fontId="3" fillId="3" borderId="1" xfId="0" applyFont="1" applyFill="1" applyBorder="1" applyAlignment="1">
      <alignment horizontal="center"/>
    </xf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6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165" fontId="3" fillId="4" borderId="1" xfId="0" applyNumberFormat="1" applyFont="1" applyFill="1" applyBorder="1" applyAlignment="1">
      <alignment horizontal="center"/>
    </xf>
    <xf numFmtId="9" fontId="3" fillId="0" borderId="1" xfId="0" applyNumberFormat="1" applyFont="1" applyBorder="1"/>
    <xf numFmtId="165" fontId="3" fillId="3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3" fillId="4" borderId="1" xfId="0" applyNumberFormat="1" applyFont="1" applyFill="1" applyBorder="1"/>
    <xf numFmtId="164" fontId="3" fillId="4" borderId="1" xfId="0" applyNumberFormat="1" applyFont="1" applyFill="1" applyBorder="1"/>
    <xf numFmtId="165" fontId="3" fillId="4" borderId="1" xfId="0" applyNumberFormat="1" applyFont="1" applyFill="1" applyBorder="1"/>
    <xf numFmtId="2" fontId="3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3" fontId="3" fillId="0" borderId="6" xfId="0" applyNumberFormat="1" applyFont="1" applyBorder="1" applyAlignment="1">
      <alignment vertical="center" wrapText="1"/>
    </xf>
    <xf numFmtId="3" fontId="3" fillId="0" borderId="7" xfId="0" applyNumberFormat="1" applyFont="1" applyBorder="1" applyAlignment="1">
      <alignment vertical="center" wrapText="1"/>
    </xf>
    <xf numFmtId="2" fontId="3" fillId="3" borderId="1" xfId="0" applyNumberFormat="1" applyFont="1" applyFill="1" applyBorder="1"/>
    <xf numFmtId="164" fontId="3" fillId="3" borderId="1" xfId="0" applyNumberFormat="1" applyFont="1" applyFill="1" applyBorder="1"/>
    <xf numFmtId="165" fontId="3" fillId="3" borderId="1" xfId="0" applyNumberFormat="1" applyFont="1" applyFill="1" applyBorder="1"/>
    <xf numFmtId="164" fontId="8" fillId="8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/>
    <xf numFmtId="10" fontId="3" fillId="3" borderId="1" xfId="1" applyNumberFormat="1" applyFont="1" applyFill="1" applyBorder="1" applyAlignment="1">
      <alignment horizontal="center" vertical="center"/>
    </xf>
    <xf numFmtId="10" fontId="3" fillId="0" borderId="1" xfId="1" applyNumberFormat="1" applyFont="1" applyBorder="1"/>
    <xf numFmtId="10" fontId="2" fillId="3" borderId="1" xfId="1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6284249332456693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25128476927824"/>
          <c:y val="0.18858053466773605"/>
          <c:w val="0.89474871523072175"/>
          <c:h val="0.68504975096517995"/>
        </c:manualLayout>
      </c:layout>
      <c:lineChart>
        <c:grouping val="standard"/>
        <c:varyColors val="0"/>
        <c:ser>
          <c:idx val="0"/>
          <c:order val="0"/>
          <c:tx>
            <c:strRef>
              <c:f>'Data Perhitungan Rasio'!$C$353</c:f>
              <c:strCache>
                <c:ptCount val="1"/>
                <c:pt idx="0">
                  <c:v>Nilai Produktivitas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Perhitungan Rasio'!$B$354:$B$365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'Data Perhitungan Rasio'!$C$354:$C$365</c:f>
              <c:numCache>
                <c:formatCode>General</c:formatCode>
                <c:ptCount val="12"/>
                <c:pt idx="0">
                  <c:v>260</c:v>
                </c:pt>
                <c:pt idx="1">
                  <c:v>120</c:v>
                </c:pt>
                <c:pt idx="2">
                  <c:v>360</c:v>
                </c:pt>
                <c:pt idx="3">
                  <c:v>210</c:v>
                </c:pt>
                <c:pt idx="4">
                  <c:v>140</c:v>
                </c:pt>
                <c:pt idx="5">
                  <c:v>400</c:v>
                </c:pt>
                <c:pt idx="6">
                  <c:v>290</c:v>
                </c:pt>
                <c:pt idx="7">
                  <c:v>430</c:v>
                </c:pt>
                <c:pt idx="8">
                  <c:v>220</c:v>
                </c:pt>
                <c:pt idx="9">
                  <c:v>220</c:v>
                </c:pt>
                <c:pt idx="10">
                  <c:v>410</c:v>
                </c:pt>
                <c:pt idx="11">
                  <c:v>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57-4B65-82C7-F9DBCBA8D55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59138488"/>
        <c:axId val="559138848"/>
      </c:lineChart>
      <c:catAx>
        <c:axId val="559138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138848"/>
        <c:crosses val="autoZero"/>
        <c:auto val="1"/>
        <c:lblAlgn val="ctr"/>
        <c:lblOffset val="100"/>
        <c:noMultiLvlLbl val="0"/>
      </c:catAx>
      <c:valAx>
        <c:axId val="55913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13848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419510061242344E-2"/>
          <c:y val="0.14798665791776028"/>
          <c:w val="0.9280249343832021"/>
          <c:h val="0.6714577865266842"/>
        </c:manualLayout>
      </c:layout>
      <c:lineChart>
        <c:grouping val="standard"/>
        <c:varyColors val="0"/>
        <c:ser>
          <c:idx val="0"/>
          <c:order val="0"/>
          <c:tx>
            <c:strRef>
              <c:f>'Data Perhitungan Rasio'!$C$371</c:f>
              <c:strCache>
                <c:ptCount val="1"/>
                <c:pt idx="0">
                  <c:v>Indeks Produktivitas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Perhitungan Rasio'!$B$372:$B$383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'Data Perhitungan Rasio'!$C$372:$C$383</c:f>
              <c:numCache>
                <c:formatCode>0%</c:formatCode>
                <c:ptCount val="12"/>
                <c:pt idx="0">
                  <c:v>0</c:v>
                </c:pt>
                <c:pt idx="1">
                  <c:v>-0.54</c:v>
                </c:pt>
                <c:pt idx="2">
                  <c:v>2</c:v>
                </c:pt>
                <c:pt idx="3">
                  <c:v>-0.42</c:v>
                </c:pt>
                <c:pt idx="4">
                  <c:v>-0.33</c:v>
                </c:pt>
                <c:pt idx="5">
                  <c:v>1.86</c:v>
                </c:pt>
                <c:pt idx="6">
                  <c:v>-0.28000000000000003</c:v>
                </c:pt>
                <c:pt idx="7">
                  <c:v>0.48</c:v>
                </c:pt>
                <c:pt idx="8">
                  <c:v>-0.49</c:v>
                </c:pt>
                <c:pt idx="9">
                  <c:v>0</c:v>
                </c:pt>
                <c:pt idx="10">
                  <c:v>0.86</c:v>
                </c:pt>
                <c:pt idx="11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39-4C8C-97EE-A5976A1C12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08113984"/>
        <c:axId val="408115784"/>
      </c:lineChart>
      <c:catAx>
        <c:axId val="4081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15784"/>
        <c:crosses val="autoZero"/>
        <c:auto val="1"/>
        <c:lblAlgn val="ctr"/>
        <c:lblOffset val="100"/>
        <c:noMultiLvlLbl val="0"/>
      </c:catAx>
      <c:valAx>
        <c:axId val="40811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113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02429217624394"/>
          <c:y val="0.11347115491702864"/>
          <c:w val="0.75910977550678504"/>
          <c:h val="0.63923671279153504"/>
        </c:manualLayout>
      </c:layout>
      <c:lineChart>
        <c:grouping val="standard"/>
        <c:varyColors val="0"/>
        <c:ser>
          <c:idx val="0"/>
          <c:order val="0"/>
          <c:tx>
            <c:strRef>
              <c:f>'Data Perhitungan Rasio'!$C$353</c:f>
              <c:strCache>
                <c:ptCount val="1"/>
                <c:pt idx="0">
                  <c:v>Nilai Produktivitas Total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Perhitungan Rasio'!$B$354:$B$365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'Data Perhitungan Rasio'!$C$354:$C$365</c:f>
              <c:numCache>
                <c:formatCode>General</c:formatCode>
                <c:ptCount val="12"/>
                <c:pt idx="0">
                  <c:v>260</c:v>
                </c:pt>
                <c:pt idx="1">
                  <c:v>120</c:v>
                </c:pt>
                <c:pt idx="2">
                  <c:v>360</c:v>
                </c:pt>
                <c:pt idx="3">
                  <c:v>210</c:v>
                </c:pt>
                <c:pt idx="4">
                  <c:v>140</c:v>
                </c:pt>
                <c:pt idx="5">
                  <c:v>400</c:v>
                </c:pt>
                <c:pt idx="6">
                  <c:v>290</c:v>
                </c:pt>
                <c:pt idx="7">
                  <c:v>430</c:v>
                </c:pt>
                <c:pt idx="8">
                  <c:v>220</c:v>
                </c:pt>
                <c:pt idx="9">
                  <c:v>220</c:v>
                </c:pt>
                <c:pt idx="10">
                  <c:v>410</c:v>
                </c:pt>
                <c:pt idx="11">
                  <c:v>480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51-4FC8-AFAC-4C251C7B100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64523456"/>
        <c:axId val="109206120"/>
      </c:lineChart>
      <c:catAx>
        <c:axId val="564523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206120"/>
        <c:crosses val="autoZero"/>
        <c:auto val="1"/>
        <c:lblAlgn val="ctr"/>
        <c:lblOffset val="100"/>
        <c:noMultiLvlLbl val="0"/>
      </c:catAx>
      <c:valAx>
        <c:axId val="10920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52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7723408434048352"/>
          <c:y val="0.88850720147941264"/>
          <c:w val="0.32512664041994749"/>
          <c:h val="6.70645633405796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248297</xdr:colOff>
      <xdr:row>344</xdr:row>
      <xdr:rowOff>125380</xdr:rowOff>
    </xdr:from>
    <xdr:to>
      <xdr:col>36</xdr:col>
      <xdr:colOff>573025</xdr:colOff>
      <xdr:row>365</xdr:row>
      <xdr:rowOff>32793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9BCA5E-DF00-8576-36B2-44AB3C287C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19133</xdr:colOff>
      <xdr:row>369</xdr:row>
      <xdr:rowOff>149257</xdr:rowOff>
    </xdr:from>
    <xdr:to>
      <xdr:col>13</xdr:col>
      <xdr:colOff>51253</xdr:colOff>
      <xdr:row>382</xdr:row>
      <xdr:rowOff>102812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130671-240B-66B3-7E11-DF8FE8118E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12291</xdr:colOff>
      <xdr:row>352</xdr:row>
      <xdr:rowOff>10240</xdr:rowOff>
    </xdr:from>
    <xdr:to>
      <xdr:col>13</xdr:col>
      <xdr:colOff>10242</xdr:colOff>
      <xdr:row>366</xdr:row>
      <xdr:rowOff>174112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F52723-E562-C96C-3F89-0192AF0C89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D28F2-9E2C-440E-8C8E-A1F07DCCC846}">
  <dimension ref="B1:O15"/>
  <sheetViews>
    <sheetView tabSelected="1" topLeftCell="B1" workbookViewId="0">
      <selection activeCell="M3" sqref="M3"/>
    </sheetView>
  </sheetViews>
  <sheetFormatPr defaultRowHeight="14.5" x14ac:dyDescent="0.35"/>
  <cols>
    <col min="13" max="13" width="10.54296875" customWidth="1"/>
  </cols>
  <sheetData>
    <row r="1" spans="2:15" x14ac:dyDescent="0.35">
      <c r="B1" t="s">
        <v>145</v>
      </c>
      <c r="K1" t="s">
        <v>23</v>
      </c>
    </row>
    <row r="2" spans="2:15" ht="52" x14ac:dyDescent="0.35">
      <c r="B2" s="1" t="s">
        <v>0</v>
      </c>
      <c r="C2" s="1" t="s">
        <v>28</v>
      </c>
      <c r="D2" s="1" t="s">
        <v>16</v>
      </c>
      <c r="E2" s="1" t="s">
        <v>17</v>
      </c>
      <c r="F2" s="1" t="s">
        <v>1</v>
      </c>
      <c r="G2" s="1" t="s">
        <v>142</v>
      </c>
      <c r="H2" s="1" t="s">
        <v>143</v>
      </c>
      <c r="I2" s="1" t="s">
        <v>144</v>
      </c>
      <c r="K2" s="1" t="s">
        <v>0</v>
      </c>
      <c r="L2" s="1" t="s">
        <v>18</v>
      </c>
      <c r="M2" s="1" t="s">
        <v>19</v>
      </c>
      <c r="N2" s="1" t="s">
        <v>20</v>
      </c>
      <c r="O2" s="1" t="s">
        <v>21</v>
      </c>
    </row>
    <row r="3" spans="2:15" x14ac:dyDescent="0.35">
      <c r="B3" s="2" t="s">
        <v>6</v>
      </c>
      <c r="C3" s="3">
        <v>744</v>
      </c>
      <c r="D3" s="4">
        <v>55</v>
      </c>
      <c r="E3" s="3">
        <v>744</v>
      </c>
      <c r="F3" s="3">
        <v>12</v>
      </c>
      <c r="G3" s="4">
        <v>248400</v>
      </c>
      <c r="H3" s="4">
        <v>226626</v>
      </c>
      <c r="I3" s="4">
        <v>5887</v>
      </c>
      <c r="K3" s="2" t="s">
        <v>6</v>
      </c>
      <c r="L3" s="4">
        <f>E3/F3</f>
        <v>62</v>
      </c>
      <c r="M3" s="6">
        <f>H3/E3</f>
        <v>304.60483870967744</v>
      </c>
      <c r="N3" s="88">
        <f>I3/H3</f>
        <v>2.5976719352589731E-2</v>
      </c>
      <c r="O3" s="5">
        <f>C3/D3</f>
        <v>13.527272727272727</v>
      </c>
    </row>
    <row r="4" spans="2:15" x14ac:dyDescent="0.35">
      <c r="B4" s="2" t="s">
        <v>7</v>
      </c>
      <c r="C4" s="3">
        <v>672</v>
      </c>
      <c r="D4" s="4">
        <v>70</v>
      </c>
      <c r="E4" s="3">
        <v>672</v>
      </c>
      <c r="F4" s="3">
        <v>12</v>
      </c>
      <c r="G4" s="4">
        <v>231600</v>
      </c>
      <c r="H4" s="4">
        <v>211348</v>
      </c>
      <c r="I4" s="4">
        <v>5005</v>
      </c>
      <c r="K4" s="2" t="s">
        <v>7</v>
      </c>
      <c r="L4" s="4">
        <f>E4/F4</f>
        <v>56</v>
      </c>
      <c r="M4" s="6">
        <f t="shared" ref="M4:M14" si="0">H4/E4</f>
        <v>314.50595238095241</v>
      </c>
      <c r="N4" s="88">
        <f t="shared" ref="N4:N14" si="1">I4/H4</f>
        <v>2.3681321801010655E-2</v>
      </c>
      <c r="O4" s="5">
        <f t="shared" ref="O4:O14" si="2">C4/D4</f>
        <v>9.6</v>
      </c>
    </row>
    <row r="5" spans="2:15" x14ac:dyDescent="0.35">
      <c r="B5" s="2" t="s">
        <v>8</v>
      </c>
      <c r="C5" s="3">
        <v>744</v>
      </c>
      <c r="D5" s="4">
        <v>58</v>
      </c>
      <c r="E5" s="3">
        <v>744</v>
      </c>
      <c r="F5" s="3">
        <v>12</v>
      </c>
      <c r="G5" s="4">
        <v>252000</v>
      </c>
      <c r="H5" s="4">
        <v>232221</v>
      </c>
      <c r="I5" s="4">
        <v>3730</v>
      </c>
      <c r="K5" s="2" t="s">
        <v>8</v>
      </c>
      <c r="L5" s="4">
        <f>E5/F5</f>
        <v>62</v>
      </c>
      <c r="M5" s="6">
        <f t="shared" si="0"/>
        <v>312.125</v>
      </c>
      <c r="N5" s="88">
        <f t="shared" si="1"/>
        <v>1.6062285495282512E-2</v>
      </c>
      <c r="O5" s="5">
        <f t="shared" si="2"/>
        <v>12.827586206896552</v>
      </c>
    </row>
    <row r="6" spans="2:15" x14ac:dyDescent="0.35">
      <c r="B6" s="2" t="s">
        <v>9</v>
      </c>
      <c r="C6" s="3">
        <v>720</v>
      </c>
      <c r="D6" s="4">
        <v>64</v>
      </c>
      <c r="E6" s="3">
        <v>720</v>
      </c>
      <c r="F6" s="3">
        <v>12</v>
      </c>
      <c r="G6" s="4">
        <v>244800</v>
      </c>
      <c r="H6" s="4">
        <v>224426</v>
      </c>
      <c r="I6" s="4">
        <v>4773</v>
      </c>
      <c r="K6" s="2" t="s">
        <v>9</v>
      </c>
      <c r="L6" s="4">
        <f t="shared" ref="L6:L14" si="3">E6/F6</f>
        <v>60</v>
      </c>
      <c r="M6" s="6">
        <f t="shared" si="0"/>
        <v>311.70277777777778</v>
      </c>
      <c r="N6" s="88">
        <f t="shared" si="1"/>
        <v>2.1267589316745831E-2</v>
      </c>
      <c r="O6" s="5">
        <f t="shared" si="2"/>
        <v>11.25</v>
      </c>
    </row>
    <row r="7" spans="2:15" x14ac:dyDescent="0.35">
      <c r="B7" s="2" t="s">
        <v>10</v>
      </c>
      <c r="C7" s="3">
        <v>744</v>
      </c>
      <c r="D7" s="4">
        <v>67</v>
      </c>
      <c r="E7" s="3">
        <v>744</v>
      </c>
      <c r="F7" s="3">
        <v>12</v>
      </c>
      <c r="G7" s="4">
        <v>216000</v>
      </c>
      <c r="H7" s="4">
        <v>197316</v>
      </c>
      <c r="I7" s="4">
        <v>4774</v>
      </c>
      <c r="K7" s="2" t="s">
        <v>10</v>
      </c>
      <c r="L7" s="4">
        <f t="shared" si="3"/>
        <v>62</v>
      </c>
      <c r="M7" s="6">
        <f t="shared" si="0"/>
        <v>265.20967741935482</v>
      </c>
      <c r="N7" s="88">
        <f t="shared" si="1"/>
        <v>2.4194692777068257E-2</v>
      </c>
      <c r="O7" s="5">
        <f t="shared" si="2"/>
        <v>11.104477611940299</v>
      </c>
    </row>
    <row r="8" spans="2:15" x14ac:dyDescent="0.35">
      <c r="B8" s="2" t="s">
        <v>11</v>
      </c>
      <c r="C8" s="3">
        <v>720</v>
      </c>
      <c r="D8" s="4">
        <v>49</v>
      </c>
      <c r="E8" s="3">
        <v>720</v>
      </c>
      <c r="F8" s="3">
        <v>12</v>
      </c>
      <c r="G8" s="4">
        <v>244800</v>
      </c>
      <c r="H8" s="4">
        <v>226328</v>
      </c>
      <c r="I8" s="4">
        <v>2597</v>
      </c>
      <c r="K8" s="2" t="s">
        <v>11</v>
      </c>
      <c r="L8" s="4">
        <f t="shared" si="3"/>
        <v>60</v>
      </c>
      <c r="M8" s="6">
        <f t="shared" si="0"/>
        <v>314.34444444444443</v>
      </c>
      <c r="N8" s="88">
        <f t="shared" si="1"/>
        <v>1.1474497189919056E-2</v>
      </c>
      <c r="O8" s="5">
        <f t="shared" si="2"/>
        <v>14.693877551020408</v>
      </c>
    </row>
    <row r="9" spans="2:15" x14ac:dyDescent="0.35">
      <c r="B9" s="2" t="s">
        <v>2</v>
      </c>
      <c r="C9" s="3">
        <v>744</v>
      </c>
      <c r="D9" s="4">
        <v>62</v>
      </c>
      <c r="E9" s="3">
        <v>744</v>
      </c>
      <c r="F9" s="3">
        <v>12</v>
      </c>
      <c r="G9" s="4">
        <v>248400</v>
      </c>
      <c r="H9" s="4">
        <v>227913</v>
      </c>
      <c r="I9" s="4">
        <v>4447</v>
      </c>
      <c r="K9" s="2" t="s">
        <v>2</v>
      </c>
      <c r="L9" s="4">
        <f t="shared" si="3"/>
        <v>62</v>
      </c>
      <c r="M9" s="6">
        <f t="shared" si="0"/>
        <v>306.33467741935482</v>
      </c>
      <c r="N9" s="88">
        <f t="shared" si="1"/>
        <v>1.9511831268949117E-2</v>
      </c>
      <c r="O9" s="5">
        <f t="shared" si="2"/>
        <v>12</v>
      </c>
    </row>
    <row r="10" spans="2:15" x14ac:dyDescent="0.35">
      <c r="B10" s="2" t="s">
        <v>12</v>
      </c>
      <c r="C10" s="3">
        <v>744</v>
      </c>
      <c r="D10" s="4">
        <v>53</v>
      </c>
      <c r="E10" s="3">
        <v>744</v>
      </c>
      <c r="F10" s="3">
        <v>12</v>
      </c>
      <c r="G10" s="4">
        <v>248400</v>
      </c>
      <c r="H10" s="4">
        <v>229883</v>
      </c>
      <c r="I10" s="4">
        <v>2334</v>
      </c>
      <c r="K10" s="2" t="s">
        <v>12</v>
      </c>
      <c r="L10" s="4">
        <f t="shared" si="3"/>
        <v>62</v>
      </c>
      <c r="M10" s="6">
        <f t="shared" si="0"/>
        <v>308.98252688172045</v>
      </c>
      <c r="N10" s="88">
        <f t="shared" si="1"/>
        <v>1.015299086926828E-2</v>
      </c>
      <c r="O10" s="5">
        <f t="shared" si="2"/>
        <v>14.037735849056604</v>
      </c>
    </row>
    <row r="11" spans="2:15" x14ac:dyDescent="0.35">
      <c r="B11" s="2" t="s">
        <v>3</v>
      </c>
      <c r="C11" s="3">
        <v>720</v>
      </c>
      <c r="D11" s="4">
        <v>59</v>
      </c>
      <c r="E11" s="3">
        <v>720</v>
      </c>
      <c r="F11" s="3">
        <v>12</v>
      </c>
      <c r="G11" s="4">
        <v>237600</v>
      </c>
      <c r="H11" s="4">
        <v>218769</v>
      </c>
      <c r="I11" s="4">
        <v>3964</v>
      </c>
      <c r="K11" s="2" t="s">
        <v>3</v>
      </c>
      <c r="L11" s="4">
        <f t="shared" si="3"/>
        <v>60</v>
      </c>
      <c r="M11" s="6">
        <f t="shared" si="0"/>
        <v>303.84583333333336</v>
      </c>
      <c r="N11" s="88">
        <f t="shared" si="1"/>
        <v>1.8119569043145968E-2</v>
      </c>
      <c r="O11" s="5">
        <f t="shared" si="2"/>
        <v>12.203389830508474</v>
      </c>
    </row>
    <row r="12" spans="2:15" x14ac:dyDescent="0.35">
      <c r="B12" s="2" t="s">
        <v>13</v>
      </c>
      <c r="C12" s="3">
        <v>744</v>
      </c>
      <c r="D12" s="4">
        <v>61</v>
      </c>
      <c r="E12" s="3">
        <v>744</v>
      </c>
      <c r="F12" s="3">
        <v>12</v>
      </c>
      <c r="G12" s="4">
        <v>248400</v>
      </c>
      <c r="H12" s="4">
        <v>226337</v>
      </c>
      <c r="I12" s="4">
        <v>6188</v>
      </c>
      <c r="K12" s="2" t="s">
        <v>13</v>
      </c>
      <c r="L12" s="4">
        <f t="shared" si="3"/>
        <v>62</v>
      </c>
      <c r="M12" s="6">
        <f t="shared" si="0"/>
        <v>304.21639784946234</v>
      </c>
      <c r="N12" s="88">
        <f t="shared" si="1"/>
        <v>2.7339763273349034E-2</v>
      </c>
      <c r="O12" s="5">
        <f t="shared" si="2"/>
        <v>12.196721311475409</v>
      </c>
    </row>
    <row r="13" spans="2:15" x14ac:dyDescent="0.35">
      <c r="B13" s="2" t="s">
        <v>4</v>
      </c>
      <c r="C13" s="3">
        <v>720</v>
      </c>
      <c r="D13" s="4">
        <v>48</v>
      </c>
      <c r="E13" s="3">
        <v>720</v>
      </c>
      <c r="F13" s="3">
        <v>12</v>
      </c>
      <c r="G13" s="4">
        <v>237600</v>
      </c>
      <c r="H13" s="4">
        <v>219964</v>
      </c>
      <c r="I13" s="4">
        <v>2683</v>
      </c>
      <c r="K13" s="2" t="s">
        <v>4</v>
      </c>
      <c r="L13" s="4">
        <f t="shared" si="3"/>
        <v>60</v>
      </c>
      <c r="M13" s="6">
        <f t="shared" si="0"/>
        <v>305.50555555555553</v>
      </c>
      <c r="N13" s="88">
        <f t="shared" si="1"/>
        <v>1.2197450491898675E-2</v>
      </c>
      <c r="O13" s="5">
        <f t="shared" si="2"/>
        <v>15</v>
      </c>
    </row>
    <row r="14" spans="2:15" x14ac:dyDescent="0.35">
      <c r="B14" s="2" t="s">
        <v>5</v>
      </c>
      <c r="C14" s="3">
        <v>744</v>
      </c>
      <c r="D14" s="4">
        <v>50</v>
      </c>
      <c r="E14" s="3">
        <v>744</v>
      </c>
      <c r="F14" s="3">
        <v>12</v>
      </c>
      <c r="G14" s="4">
        <v>252000</v>
      </c>
      <c r="H14" s="4">
        <v>233298</v>
      </c>
      <c r="I14" s="4">
        <v>2117</v>
      </c>
      <c r="K14" s="2" t="s">
        <v>5</v>
      </c>
      <c r="L14" s="4">
        <f t="shared" si="3"/>
        <v>62</v>
      </c>
      <c r="M14" s="6">
        <f t="shared" si="0"/>
        <v>313.57258064516128</v>
      </c>
      <c r="N14" s="88">
        <f t="shared" si="1"/>
        <v>9.0742312407307395E-3</v>
      </c>
      <c r="O14" s="5">
        <f t="shared" si="2"/>
        <v>14.88</v>
      </c>
    </row>
    <row r="15" spans="2:15" x14ac:dyDescent="0.35">
      <c r="B15" s="2" t="s">
        <v>111</v>
      </c>
      <c r="C15" s="2"/>
      <c r="D15" s="2"/>
      <c r="E15" s="2"/>
      <c r="F15" s="2"/>
      <c r="G15" s="85">
        <f>SUM(G3:G14)</f>
        <v>2910000</v>
      </c>
      <c r="H15" s="85">
        <f>SUM(H3:H14)</f>
        <v>2674429</v>
      </c>
      <c r="I15" s="85">
        <f>SUM(I3:I14)</f>
        <v>48499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95B63-C1B5-43B9-9600-38E0B1919C06}">
  <dimension ref="B2:T383"/>
  <sheetViews>
    <sheetView topLeftCell="A59" zoomScaleNormal="100" workbookViewId="0">
      <selection activeCell="C70" sqref="C70"/>
    </sheetView>
  </sheetViews>
  <sheetFormatPr defaultColWidth="9.1796875" defaultRowHeight="14" x14ac:dyDescent="0.3"/>
  <cols>
    <col min="1" max="1" width="9.1796875" style="7"/>
    <col min="2" max="2" width="14.26953125" style="7" customWidth="1"/>
    <col min="3" max="3" width="18.453125" style="7" customWidth="1"/>
    <col min="4" max="4" width="15.26953125" style="7" customWidth="1"/>
    <col min="5" max="5" width="15.1796875" style="7" customWidth="1"/>
    <col min="6" max="6" width="18" style="7" customWidth="1"/>
    <col min="7" max="7" width="13.26953125" style="7" bestFit="1" customWidth="1"/>
    <col min="8" max="16384" width="9.1796875" style="7"/>
  </cols>
  <sheetData>
    <row r="2" spans="2:20" x14ac:dyDescent="0.3">
      <c r="B2" s="7" t="s">
        <v>22</v>
      </c>
      <c r="G2" s="7" t="s">
        <v>24</v>
      </c>
      <c r="L2" s="7" t="s">
        <v>25</v>
      </c>
      <c r="Q2" s="7" t="s">
        <v>26</v>
      </c>
    </row>
    <row r="3" spans="2:20" ht="56.5" thickBot="1" x14ac:dyDescent="0.35">
      <c r="B3" s="15" t="s">
        <v>0</v>
      </c>
      <c r="C3" s="15" t="s">
        <v>17</v>
      </c>
      <c r="D3" s="15" t="s">
        <v>1</v>
      </c>
      <c r="E3" s="15" t="s">
        <v>27</v>
      </c>
      <c r="G3" s="15" t="s">
        <v>0</v>
      </c>
      <c r="H3" s="15" t="s">
        <v>14</v>
      </c>
      <c r="I3" s="15" t="s">
        <v>17</v>
      </c>
      <c r="J3" s="15" t="s">
        <v>29</v>
      </c>
      <c r="L3" s="15" t="s">
        <v>0</v>
      </c>
      <c r="M3" s="15" t="s">
        <v>15</v>
      </c>
      <c r="N3" s="15" t="s">
        <v>14</v>
      </c>
      <c r="O3" s="15" t="s">
        <v>29</v>
      </c>
      <c r="Q3" s="15" t="s">
        <v>0</v>
      </c>
      <c r="R3" s="15" t="s">
        <v>28</v>
      </c>
      <c r="S3" s="15" t="s">
        <v>16</v>
      </c>
      <c r="T3" s="15" t="s">
        <v>27</v>
      </c>
    </row>
    <row r="4" spans="2:20" ht="14.5" thickBot="1" x14ac:dyDescent="0.35">
      <c r="B4" s="16" t="s">
        <v>6</v>
      </c>
      <c r="C4" s="17">
        <v>744</v>
      </c>
      <c r="D4" s="17">
        <v>12</v>
      </c>
      <c r="E4" s="17">
        <f t="shared" ref="E4:E15" si="0">C4/D4</f>
        <v>62</v>
      </c>
      <c r="G4" s="16" t="s">
        <v>6</v>
      </c>
      <c r="H4" s="74">
        <v>226626</v>
      </c>
      <c r="I4" s="17">
        <v>744</v>
      </c>
      <c r="J4" s="18">
        <f t="shared" ref="J4:J15" si="1">H4/I4</f>
        <v>304.60483870967744</v>
      </c>
      <c r="L4" s="16" t="s">
        <v>6</v>
      </c>
      <c r="M4" s="74">
        <v>5887</v>
      </c>
      <c r="N4" s="74">
        <v>226626</v>
      </c>
      <c r="O4" s="86">
        <f>M4/N4*100%</f>
        <v>2.5976719352589731E-2</v>
      </c>
      <c r="Q4" s="16" t="s">
        <v>6</v>
      </c>
      <c r="R4" s="17">
        <v>744</v>
      </c>
      <c r="S4" s="72">
        <v>55</v>
      </c>
      <c r="T4" s="20">
        <f>R4/S4</f>
        <v>13.527272727272727</v>
      </c>
    </row>
    <row r="5" spans="2:20" ht="14.5" thickBot="1" x14ac:dyDescent="0.35">
      <c r="B5" s="16" t="s">
        <v>7</v>
      </c>
      <c r="C5" s="17">
        <v>672</v>
      </c>
      <c r="D5" s="17">
        <v>12</v>
      </c>
      <c r="E5" s="17">
        <f t="shared" si="0"/>
        <v>56</v>
      </c>
      <c r="G5" s="16" t="s">
        <v>7</v>
      </c>
      <c r="H5" s="75">
        <v>211348</v>
      </c>
      <c r="I5" s="17">
        <v>672</v>
      </c>
      <c r="J5" s="18">
        <f t="shared" si="1"/>
        <v>314.50595238095241</v>
      </c>
      <c r="L5" s="16" t="s">
        <v>7</v>
      </c>
      <c r="M5" s="75">
        <v>5005</v>
      </c>
      <c r="N5" s="75">
        <v>211348</v>
      </c>
      <c r="O5" s="86">
        <f t="shared" ref="O5:O15" si="2">M5/N5*100%</f>
        <v>2.3681321801010655E-2</v>
      </c>
      <c r="Q5" s="16" t="s">
        <v>7</v>
      </c>
      <c r="R5" s="17">
        <v>672</v>
      </c>
      <c r="S5" s="73">
        <v>70</v>
      </c>
      <c r="T5" s="20">
        <f t="shared" ref="T5:T15" si="3">R5/S5</f>
        <v>9.6</v>
      </c>
    </row>
    <row r="6" spans="2:20" ht="14.5" thickBot="1" x14ac:dyDescent="0.35">
      <c r="B6" s="16" t="s">
        <v>8</v>
      </c>
      <c r="C6" s="17">
        <v>744</v>
      </c>
      <c r="D6" s="17">
        <v>12</v>
      </c>
      <c r="E6" s="17">
        <f t="shared" si="0"/>
        <v>62</v>
      </c>
      <c r="G6" s="16" t="s">
        <v>8</v>
      </c>
      <c r="H6" s="75">
        <v>232221</v>
      </c>
      <c r="I6" s="17">
        <v>744</v>
      </c>
      <c r="J6" s="18">
        <f t="shared" si="1"/>
        <v>312.125</v>
      </c>
      <c r="L6" s="16" t="s">
        <v>8</v>
      </c>
      <c r="M6" s="75">
        <v>3730</v>
      </c>
      <c r="N6" s="75">
        <v>232221</v>
      </c>
      <c r="O6" s="86">
        <f t="shared" si="2"/>
        <v>1.6062285495282512E-2</v>
      </c>
      <c r="Q6" s="16" t="s">
        <v>8</v>
      </c>
      <c r="R6" s="17">
        <v>744</v>
      </c>
      <c r="S6" s="73">
        <v>58</v>
      </c>
      <c r="T6" s="17">
        <f t="shared" si="3"/>
        <v>12.827586206896552</v>
      </c>
    </row>
    <row r="7" spans="2:20" ht="14.5" thickBot="1" x14ac:dyDescent="0.35">
      <c r="B7" s="16" t="s">
        <v>9</v>
      </c>
      <c r="C7" s="17">
        <v>720</v>
      </c>
      <c r="D7" s="17">
        <v>12</v>
      </c>
      <c r="E7" s="17">
        <f t="shared" si="0"/>
        <v>60</v>
      </c>
      <c r="G7" s="16" t="s">
        <v>9</v>
      </c>
      <c r="H7" s="75">
        <v>224426</v>
      </c>
      <c r="I7" s="17">
        <v>720</v>
      </c>
      <c r="J7" s="17">
        <f t="shared" si="1"/>
        <v>311.70277777777778</v>
      </c>
      <c r="L7" s="16" t="s">
        <v>9</v>
      </c>
      <c r="M7" s="75">
        <v>4773</v>
      </c>
      <c r="N7" s="75">
        <v>224426</v>
      </c>
      <c r="O7" s="86">
        <f t="shared" si="2"/>
        <v>2.1267589316745831E-2</v>
      </c>
      <c r="Q7" s="16" t="s">
        <v>9</v>
      </c>
      <c r="R7" s="17">
        <v>720</v>
      </c>
      <c r="S7" s="73">
        <v>64</v>
      </c>
      <c r="T7" s="20">
        <f t="shared" si="3"/>
        <v>11.25</v>
      </c>
    </row>
    <row r="8" spans="2:20" ht="14.5" thickBot="1" x14ac:dyDescent="0.35">
      <c r="B8" s="16" t="s">
        <v>10</v>
      </c>
      <c r="C8" s="17">
        <v>744</v>
      </c>
      <c r="D8" s="17">
        <v>12</v>
      </c>
      <c r="E8" s="17">
        <f t="shared" si="0"/>
        <v>62</v>
      </c>
      <c r="G8" s="16" t="s">
        <v>10</v>
      </c>
      <c r="H8" s="75">
        <v>197316</v>
      </c>
      <c r="I8" s="17">
        <v>744</v>
      </c>
      <c r="J8" s="18">
        <f t="shared" si="1"/>
        <v>265.20967741935482</v>
      </c>
      <c r="L8" s="16" t="s">
        <v>10</v>
      </c>
      <c r="M8" s="75">
        <v>4774</v>
      </c>
      <c r="N8" s="75">
        <v>197316</v>
      </c>
      <c r="O8" s="86">
        <f t="shared" si="2"/>
        <v>2.4194692777068257E-2</v>
      </c>
      <c r="Q8" s="16" t="s">
        <v>10</v>
      </c>
      <c r="R8" s="17">
        <v>744</v>
      </c>
      <c r="S8" s="73">
        <v>67</v>
      </c>
      <c r="T8" s="20">
        <f t="shared" si="3"/>
        <v>11.104477611940299</v>
      </c>
    </row>
    <row r="9" spans="2:20" ht="14.5" thickBot="1" x14ac:dyDescent="0.35">
      <c r="B9" s="16" t="s">
        <v>11</v>
      </c>
      <c r="C9" s="17">
        <v>720</v>
      </c>
      <c r="D9" s="17">
        <v>12</v>
      </c>
      <c r="E9" s="17">
        <f t="shared" si="0"/>
        <v>60</v>
      </c>
      <c r="G9" s="16" t="s">
        <v>11</v>
      </c>
      <c r="H9" s="75">
        <v>226328</v>
      </c>
      <c r="I9" s="17">
        <v>720</v>
      </c>
      <c r="J9" s="18">
        <f t="shared" si="1"/>
        <v>314.34444444444443</v>
      </c>
      <c r="L9" s="16" t="s">
        <v>11</v>
      </c>
      <c r="M9" s="75">
        <v>2597</v>
      </c>
      <c r="N9" s="75">
        <v>226328</v>
      </c>
      <c r="O9" s="86">
        <f t="shared" si="2"/>
        <v>1.1474497189919056E-2</v>
      </c>
      <c r="Q9" s="16" t="s">
        <v>11</v>
      </c>
      <c r="R9" s="17">
        <v>720</v>
      </c>
      <c r="S9" s="73">
        <v>49</v>
      </c>
      <c r="T9" s="17">
        <f t="shared" si="3"/>
        <v>14.693877551020408</v>
      </c>
    </row>
    <row r="10" spans="2:20" ht="14.5" thickBot="1" x14ac:dyDescent="0.35">
      <c r="B10" s="16" t="s">
        <v>2</v>
      </c>
      <c r="C10" s="17">
        <v>744</v>
      </c>
      <c r="D10" s="17">
        <v>12</v>
      </c>
      <c r="E10" s="17">
        <f t="shared" si="0"/>
        <v>62</v>
      </c>
      <c r="G10" s="16" t="s">
        <v>2</v>
      </c>
      <c r="H10" s="75">
        <v>227913</v>
      </c>
      <c r="I10" s="17">
        <v>744</v>
      </c>
      <c r="J10" s="18">
        <f t="shared" si="1"/>
        <v>306.33467741935482</v>
      </c>
      <c r="L10" s="16" t="s">
        <v>2</v>
      </c>
      <c r="M10" s="75">
        <v>4447</v>
      </c>
      <c r="N10" s="75">
        <v>227913</v>
      </c>
      <c r="O10" s="86">
        <f t="shared" si="2"/>
        <v>1.9511831268949117E-2</v>
      </c>
      <c r="Q10" s="16" t="s">
        <v>2</v>
      </c>
      <c r="R10" s="17">
        <v>744</v>
      </c>
      <c r="S10" s="73">
        <v>62</v>
      </c>
      <c r="T10" s="17">
        <f t="shared" si="3"/>
        <v>12</v>
      </c>
    </row>
    <row r="11" spans="2:20" ht="14.5" thickBot="1" x14ac:dyDescent="0.35">
      <c r="B11" s="16" t="s">
        <v>12</v>
      </c>
      <c r="C11" s="17">
        <v>744</v>
      </c>
      <c r="D11" s="17">
        <v>12</v>
      </c>
      <c r="E11" s="17">
        <f t="shared" si="0"/>
        <v>62</v>
      </c>
      <c r="G11" s="16" t="s">
        <v>12</v>
      </c>
      <c r="H11" s="75">
        <v>229883</v>
      </c>
      <c r="I11" s="17">
        <v>744</v>
      </c>
      <c r="J11" s="18">
        <f t="shared" si="1"/>
        <v>308.98252688172045</v>
      </c>
      <c r="L11" s="16" t="s">
        <v>12</v>
      </c>
      <c r="M11" s="75">
        <v>2334</v>
      </c>
      <c r="N11" s="75">
        <v>229883</v>
      </c>
      <c r="O11" s="86">
        <f t="shared" si="2"/>
        <v>1.015299086926828E-2</v>
      </c>
      <c r="Q11" s="16" t="s">
        <v>12</v>
      </c>
      <c r="R11" s="17">
        <v>744</v>
      </c>
      <c r="S11" s="73">
        <v>53</v>
      </c>
      <c r="T11" s="20">
        <f t="shared" si="3"/>
        <v>14.037735849056604</v>
      </c>
    </row>
    <row r="12" spans="2:20" ht="14.5" thickBot="1" x14ac:dyDescent="0.35">
      <c r="B12" s="16" t="s">
        <v>3</v>
      </c>
      <c r="C12" s="17">
        <v>720</v>
      </c>
      <c r="D12" s="17">
        <v>12</v>
      </c>
      <c r="E12" s="17">
        <f t="shared" si="0"/>
        <v>60</v>
      </c>
      <c r="G12" s="16" t="s">
        <v>3</v>
      </c>
      <c r="H12" s="75">
        <v>218769</v>
      </c>
      <c r="I12" s="17">
        <v>720</v>
      </c>
      <c r="J12" s="18">
        <f t="shared" si="1"/>
        <v>303.84583333333336</v>
      </c>
      <c r="L12" s="16" t="s">
        <v>3</v>
      </c>
      <c r="M12" s="75">
        <v>3964</v>
      </c>
      <c r="N12" s="75">
        <v>218769</v>
      </c>
      <c r="O12" s="86">
        <f t="shared" si="2"/>
        <v>1.8119569043145968E-2</v>
      </c>
      <c r="Q12" s="16" t="s">
        <v>3</v>
      </c>
      <c r="R12" s="17">
        <v>720</v>
      </c>
      <c r="S12" s="73">
        <v>59</v>
      </c>
      <c r="T12" s="20">
        <f t="shared" si="3"/>
        <v>12.203389830508474</v>
      </c>
    </row>
    <row r="13" spans="2:20" ht="14.5" thickBot="1" x14ac:dyDescent="0.35">
      <c r="B13" s="16" t="s">
        <v>13</v>
      </c>
      <c r="C13" s="17">
        <v>744</v>
      </c>
      <c r="D13" s="17">
        <v>12</v>
      </c>
      <c r="E13" s="17">
        <f t="shared" si="0"/>
        <v>62</v>
      </c>
      <c r="G13" s="16" t="s">
        <v>13</v>
      </c>
      <c r="H13" s="75">
        <v>226337</v>
      </c>
      <c r="I13" s="17">
        <v>744</v>
      </c>
      <c r="J13" s="18">
        <f t="shared" si="1"/>
        <v>304.21639784946234</v>
      </c>
      <c r="L13" s="16" t="s">
        <v>13</v>
      </c>
      <c r="M13" s="75">
        <v>6188</v>
      </c>
      <c r="N13" s="75">
        <v>226337</v>
      </c>
      <c r="O13" s="86">
        <f t="shared" si="2"/>
        <v>2.7339763273349034E-2</v>
      </c>
      <c r="Q13" s="16" t="s">
        <v>13</v>
      </c>
      <c r="R13" s="17">
        <v>744</v>
      </c>
      <c r="S13" s="73">
        <v>61</v>
      </c>
      <c r="T13" s="17">
        <f t="shared" si="3"/>
        <v>12.196721311475409</v>
      </c>
    </row>
    <row r="14" spans="2:20" ht="14.5" thickBot="1" x14ac:dyDescent="0.35">
      <c r="B14" s="16" t="s">
        <v>4</v>
      </c>
      <c r="C14" s="17">
        <v>720</v>
      </c>
      <c r="D14" s="17">
        <v>12</v>
      </c>
      <c r="E14" s="17">
        <f t="shared" si="0"/>
        <v>60</v>
      </c>
      <c r="G14" s="16" t="s">
        <v>4</v>
      </c>
      <c r="H14" s="75">
        <v>219964</v>
      </c>
      <c r="I14" s="17">
        <v>720</v>
      </c>
      <c r="J14" s="18">
        <f t="shared" si="1"/>
        <v>305.50555555555553</v>
      </c>
      <c r="L14" s="16" t="s">
        <v>4</v>
      </c>
      <c r="M14" s="75">
        <v>2683</v>
      </c>
      <c r="N14" s="75">
        <v>219964</v>
      </c>
      <c r="O14" s="86">
        <f t="shared" si="2"/>
        <v>1.2197450491898675E-2</v>
      </c>
      <c r="Q14" s="16" t="s">
        <v>4</v>
      </c>
      <c r="R14" s="17">
        <v>720</v>
      </c>
      <c r="S14" s="73">
        <v>48</v>
      </c>
      <c r="T14" s="17">
        <f t="shared" si="3"/>
        <v>15</v>
      </c>
    </row>
    <row r="15" spans="2:20" ht="14.5" thickBot="1" x14ac:dyDescent="0.35">
      <c r="B15" s="16" t="s">
        <v>5</v>
      </c>
      <c r="C15" s="17">
        <v>744</v>
      </c>
      <c r="D15" s="17">
        <v>12</v>
      </c>
      <c r="E15" s="17">
        <f t="shared" si="0"/>
        <v>62</v>
      </c>
      <c r="G15" s="16" t="s">
        <v>5</v>
      </c>
      <c r="H15" s="75">
        <v>233298</v>
      </c>
      <c r="I15" s="17">
        <v>744</v>
      </c>
      <c r="J15" s="18">
        <f t="shared" si="1"/>
        <v>313.57258064516128</v>
      </c>
      <c r="L15" s="16" t="s">
        <v>5</v>
      </c>
      <c r="M15" s="75">
        <v>2117</v>
      </c>
      <c r="N15" s="75">
        <v>233298</v>
      </c>
      <c r="O15" s="86">
        <f t="shared" si="2"/>
        <v>9.0742312407307395E-3</v>
      </c>
      <c r="Q15" s="16" t="s">
        <v>5</v>
      </c>
      <c r="R15" s="17">
        <v>744</v>
      </c>
      <c r="S15" s="73">
        <v>50</v>
      </c>
      <c r="T15" s="20">
        <f t="shared" si="3"/>
        <v>14.88</v>
      </c>
    </row>
    <row r="16" spans="2:20" x14ac:dyDescent="0.3">
      <c r="B16" s="91" t="s">
        <v>30</v>
      </c>
      <c r="C16" s="91"/>
      <c r="D16" s="91"/>
      <c r="E16" s="46">
        <f>AVERAGE(E4:E15)</f>
        <v>60.833333333333336</v>
      </c>
      <c r="G16" s="91" t="s">
        <v>30</v>
      </c>
      <c r="H16" s="91"/>
      <c r="I16" s="91"/>
      <c r="J16" s="47">
        <f>AVERAGE(J4:J15)</f>
        <v>305.41252186806622</v>
      </c>
      <c r="L16" s="91" t="s">
        <v>30</v>
      </c>
      <c r="M16" s="91"/>
      <c r="N16" s="91"/>
      <c r="O16" s="87">
        <f>AVERAGE(O4:O15)</f>
        <v>1.8254411843329817E-2</v>
      </c>
      <c r="Q16" s="91" t="s">
        <v>30</v>
      </c>
      <c r="R16" s="91"/>
      <c r="S16" s="91"/>
      <c r="T16" s="46">
        <f>AVERAGE(T4:T15)</f>
        <v>12.776755090680872</v>
      </c>
    </row>
    <row r="20" spans="2:13" x14ac:dyDescent="0.3">
      <c r="B20" s="45"/>
      <c r="C20" s="45" t="s">
        <v>30</v>
      </c>
      <c r="D20" s="45" t="s">
        <v>87</v>
      </c>
      <c r="E20" s="45" t="s">
        <v>88</v>
      </c>
      <c r="F20" s="45" t="s">
        <v>31</v>
      </c>
      <c r="G20" s="43" t="s">
        <v>32</v>
      </c>
      <c r="H20" s="44" t="s">
        <v>33</v>
      </c>
    </row>
    <row r="21" spans="2:13" x14ac:dyDescent="0.3">
      <c r="B21" s="46" t="s">
        <v>18</v>
      </c>
      <c r="C21" s="46">
        <f>E16</f>
        <v>60.833333333333336</v>
      </c>
      <c r="D21" s="46">
        <f>MIN(E4:E15)</f>
        <v>56</v>
      </c>
      <c r="E21" s="46">
        <f>MAX(E4:E15)</f>
        <v>62</v>
      </c>
      <c r="F21" s="21">
        <v>0.1</v>
      </c>
      <c r="G21" s="21">
        <f>F21+100%</f>
        <v>1.1000000000000001</v>
      </c>
      <c r="H21" s="20">
        <f>E21*G21</f>
        <v>68.2</v>
      </c>
    </row>
    <row r="22" spans="2:13" x14ac:dyDescent="0.3">
      <c r="B22" s="46" t="s">
        <v>19</v>
      </c>
      <c r="C22" s="47">
        <f>J16</f>
        <v>305.41252186806622</v>
      </c>
      <c r="D22" s="47">
        <f>MIN(J4:J15)</f>
        <v>265.20967741935482</v>
      </c>
      <c r="E22" s="47">
        <f>MAX(J4:J15)</f>
        <v>314.50595238095241</v>
      </c>
      <c r="F22" s="21">
        <v>0.1</v>
      </c>
      <c r="G22" s="21">
        <f t="shared" ref="G22:G24" si="4">F22+100%</f>
        <v>1.1000000000000001</v>
      </c>
      <c r="H22" s="20">
        <f>E22*G22</f>
        <v>345.95654761904768</v>
      </c>
    </row>
    <row r="23" spans="2:13" x14ac:dyDescent="0.3">
      <c r="B23" s="46" t="s">
        <v>20</v>
      </c>
      <c r="C23" s="46">
        <f>O16</f>
        <v>1.8254411843329817E-2</v>
      </c>
      <c r="D23" s="48">
        <f>MIN(O4:O15)</f>
        <v>9.0742312407307395E-3</v>
      </c>
      <c r="E23" s="48">
        <f>MAX(O4:O15)</f>
        <v>2.7339763273349034E-2</v>
      </c>
      <c r="F23" s="21">
        <v>0.8</v>
      </c>
      <c r="G23" s="21">
        <f>100%-F23</f>
        <v>0.19999999999999996</v>
      </c>
      <c r="H23" s="19">
        <f>E23*G23</f>
        <v>5.4679526546698052E-3</v>
      </c>
    </row>
    <row r="24" spans="2:13" x14ac:dyDescent="0.3">
      <c r="B24" s="46" t="s">
        <v>21</v>
      </c>
      <c r="C24" s="46">
        <f>T16</f>
        <v>12.776755090680872</v>
      </c>
      <c r="D24" s="49">
        <f>MIN(T4:T15)</f>
        <v>9.6</v>
      </c>
      <c r="E24" s="49">
        <f>MAX(T4:T15)</f>
        <v>15</v>
      </c>
      <c r="F24" s="21">
        <v>0.1</v>
      </c>
      <c r="G24" s="21">
        <f t="shared" si="4"/>
        <v>1.1000000000000001</v>
      </c>
      <c r="H24" s="22">
        <f>E24*G24</f>
        <v>16.5</v>
      </c>
    </row>
    <row r="27" spans="2:13" ht="15.5" x14ac:dyDescent="0.35">
      <c r="B27" s="11" t="s">
        <v>27</v>
      </c>
      <c r="C27" s="46">
        <v>1</v>
      </c>
      <c r="D27" s="46">
        <v>2</v>
      </c>
      <c r="E27" s="46">
        <v>3</v>
      </c>
      <c r="F27" s="46">
        <v>4</v>
      </c>
      <c r="I27" s="92" t="s">
        <v>65</v>
      </c>
      <c r="J27" s="92"/>
      <c r="K27" s="92"/>
      <c r="L27" s="92"/>
      <c r="M27" s="92"/>
    </row>
    <row r="28" spans="2:13" ht="15.5" x14ac:dyDescent="0.3">
      <c r="B28" s="23" t="s">
        <v>34</v>
      </c>
      <c r="C28" s="46">
        <f>D21</f>
        <v>56</v>
      </c>
      <c r="D28" s="47">
        <f>D22</f>
        <v>265.20967741935482</v>
      </c>
      <c r="E28" s="48">
        <f>D23</f>
        <v>9.0742312407307395E-3</v>
      </c>
      <c r="F28" s="49">
        <f>D24</f>
        <v>9.6</v>
      </c>
      <c r="I28" s="14" t="s">
        <v>27</v>
      </c>
      <c r="J28" s="14">
        <v>1</v>
      </c>
      <c r="K28" s="14">
        <v>2</v>
      </c>
      <c r="L28" s="14">
        <v>3</v>
      </c>
      <c r="M28" s="14">
        <v>4</v>
      </c>
    </row>
    <row r="29" spans="2:13" ht="15.5" x14ac:dyDescent="0.3">
      <c r="B29" s="10" t="s">
        <v>35</v>
      </c>
      <c r="C29" s="46">
        <f>E16</f>
        <v>60.833333333333336</v>
      </c>
      <c r="D29" s="47">
        <f>J16</f>
        <v>305.41252186806622</v>
      </c>
      <c r="E29" s="46">
        <f>O16</f>
        <v>1.8254411843329817E-2</v>
      </c>
      <c r="F29" s="46">
        <f>T16</f>
        <v>12.776755090680872</v>
      </c>
      <c r="I29" s="25" t="s">
        <v>37</v>
      </c>
      <c r="J29" s="26">
        <f>(C30-C29)/(10-3)</f>
        <v>1.0523809523809524</v>
      </c>
      <c r="K29" s="26">
        <f>(D30-D29)/(10-3)</f>
        <v>5.7920036787116373</v>
      </c>
      <c r="L29" s="27">
        <f>(E30-E29)/(10-3)</f>
        <v>-1.8266370269514301E-3</v>
      </c>
      <c r="M29" s="28">
        <f>(F30-F29)/(10-3)</f>
        <v>0.53189212990273249</v>
      </c>
    </row>
    <row r="30" spans="2:13" ht="15.5" x14ac:dyDescent="0.3">
      <c r="B30" s="24" t="s">
        <v>36</v>
      </c>
      <c r="C30" s="49">
        <f>H21</f>
        <v>68.2</v>
      </c>
      <c r="D30" s="49">
        <f>H22</f>
        <v>345.95654761904768</v>
      </c>
      <c r="E30" s="48">
        <f>H23</f>
        <v>5.4679526546698052E-3</v>
      </c>
      <c r="F30" s="51">
        <f>H24</f>
        <v>16.5</v>
      </c>
      <c r="I30" s="25" t="s">
        <v>38</v>
      </c>
      <c r="J30" s="26">
        <f>(C29-C28)/(3-0)</f>
        <v>1.6111111111111118</v>
      </c>
      <c r="K30" s="26">
        <f>(D29-D28)/(3-0)</f>
        <v>13.400948149570468</v>
      </c>
      <c r="L30" s="27">
        <f>(E29-E28)/(3-0)</f>
        <v>3.0600602008663594E-3</v>
      </c>
      <c r="M30" s="28">
        <f>(F29-F28)/(3-0)</f>
        <v>1.0589183635602908</v>
      </c>
    </row>
    <row r="34" spans="2:10" ht="15.5" x14ac:dyDescent="0.35">
      <c r="B34" s="9" t="s">
        <v>66</v>
      </c>
      <c r="C34" s="9"/>
      <c r="D34" s="9"/>
      <c r="E34" s="9"/>
      <c r="F34" s="9"/>
      <c r="G34" s="9"/>
    </row>
    <row r="35" spans="2:10" ht="15.5" x14ac:dyDescent="0.35">
      <c r="B35" s="29" t="s">
        <v>18</v>
      </c>
      <c r="C35" s="29" t="s">
        <v>19</v>
      </c>
      <c r="D35" s="30" t="s">
        <v>20</v>
      </c>
      <c r="E35" s="30" t="s">
        <v>21</v>
      </c>
      <c r="F35" s="29" t="s">
        <v>39</v>
      </c>
      <c r="G35" s="89" t="s">
        <v>40</v>
      </c>
    </row>
    <row r="36" spans="2:10" ht="15.5" x14ac:dyDescent="0.3">
      <c r="B36" s="31"/>
      <c r="C36" s="31"/>
      <c r="D36" s="32"/>
      <c r="E36" s="32"/>
      <c r="F36" s="31" t="s">
        <v>41</v>
      </c>
      <c r="G36" s="90"/>
    </row>
    <row r="37" spans="2:10" ht="15.5" x14ac:dyDescent="0.35">
      <c r="B37" s="13">
        <f>C30</f>
        <v>68.2</v>
      </c>
      <c r="C37" s="13">
        <f t="shared" ref="C37:E37" si="5">D30</f>
        <v>345.95654761904768</v>
      </c>
      <c r="D37" s="12">
        <f t="shared" si="5"/>
        <v>5.4679526546698052E-3</v>
      </c>
      <c r="E37" s="13">
        <f t="shared" si="5"/>
        <v>16.5</v>
      </c>
      <c r="F37" s="29" t="s">
        <v>42</v>
      </c>
      <c r="G37" s="33" t="s">
        <v>43</v>
      </c>
    </row>
    <row r="38" spans="2:10" ht="15.5" x14ac:dyDescent="0.3">
      <c r="B38" s="13">
        <f>B39+J29</f>
        <v>67.14761904761906</v>
      </c>
      <c r="C38" s="26">
        <f>C39+K29</f>
        <v>340.16454394033605</v>
      </c>
      <c r="D38" s="34">
        <f>D39+L29</f>
        <v>7.2945896816212392E-3</v>
      </c>
      <c r="E38" s="35">
        <f>E39+M29</f>
        <v>15.968107870097271</v>
      </c>
      <c r="F38" s="11" t="s">
        <v>44</v>
      </c>
      <c r="G38" s="94" t="s">
        <v>45</v>
      </c>
      <c r="J38" s="8"/>
    </row>
    <row r="39" spans="2:10" ht="15.5" x14ac:dyDescent="0.3">
      <c r="B39" s="13">
        <f>B40+J29</f>
        <v>66.095238095238102</v>
      </c>
      <c r="C39" s="26">
        <f>C40+K29</f>
        <v>334.37254026162441</v>
      </c>
      <c r="D39" s="34">
        <f>D40+L29</f>
        <v>9.1212267085726689E-3</v>
      </c>
      <c r="E39" s="35">
        <f>E40+M29</f>
        <v>15.436215740194537</v>
      </c>
      <c r="F39" s="11" t="s">
        <v>46</v>
      </c>
      <c r="G39" s="94"/>
    </row>
    <row r="40" spans="2:10" ht="15.5" x14ac:dyDescent="0.3">
      <c r="B40" s="13">
        <f>B41+J29</f>
        <v>65.042857142857144</v>
      </c>
      <c r="C40" s="26">
        <f>C41+K29</f>
        <v>328.58053658291277</v>
      </c>
      <c r="D40" s="34">
        <f>D41+L29</f>
        <v>1.0947863735524099E-2</v>
      </c>
      <c r="E40" s="35">
        <f>E41+M29</f>
        <v>14.904323610291804</v>
      </c>
      <c r="F40" s="11" t="s">
        <v>47</v>
      </c>
      <c r="G40" s="94"/>
    </row>
    <row r="41" spans="2:10" ht="15.5" x14ac:dyDescent="0.3">
      <c r="B41" s="13">
        <f>B42+J29</f>
        <v>63.990476190476187</v>
      </c>
      <c r="C41" s="26">
        <f>C42+K29</f>
        <v>322.78853290420113</v>
      </c>
      <c r="D41" s="34">
        <f>D42+L29</f>
        <v>1.2774500762475528E-2</v>
      </c>
      <c r="E41" s="35">
        <f>E42+M29</f>
        <v>14.372431480389071</v>
      </c>
      <c r="F41" s="11" t="s">
        <v>48</v>
      </c>
      <c r="G41" s="94"/>
    </row>
    <row r="42" spans="2:10" ht="15.5" x14ac:dyDescent="0.3">
      <c r="B42" s="13">
        <f>B43+J29</f>
        <v>62.938095238095237</v>
      </c>
      <c r="C42" s="26">
        <f>C43+K29</f>
        <v>316.9965292254895</v>
      </c>
      <c r="D42" s="34">
        <f>D43+L29</f>
        <v>1.4601137789426958E-2</v>
      </c>
      <c r="E42" s="35">
        <f>E43+M29</f>
        <v>13.840539350486338</v>
      </c>
      <c r="F42" s="11" t="s">
        <v>49</v>
      </c>
      <c r="G42" s="94" t="s">
        <v>50</v>
      </c>
    </row>
    <row r="43" spans="2:10" ht="15.5" x14ac:dyDescent="0.3">
      <c r="B43" s="13">
        <f>B44+J29</f>
        <v>61.885714285714286</v>
      </c>
      <c r="C43" s="26">
        <f>C44+K29</f>
        <v>311.20452554677786</v>
      </c>
      <c r="D43" s="34">
        <f>D44+L29</f>
        <v>1.6427774816378388E-2</v>
      </c>
      <c r="E43" s="35">
        <f>E44+M29</f>
        <v>13.308647220583605</v>
      </c>
      <c r="F43" s="11" t="s">
        <v>51</v>
      </c>
      <c r="G43" s="94"/>
    </row>
    <row r="44" spans="2:10" ht="15.5" x14ac:dyDescent="0.3">
      <c r="B44" s="13">
        <f>C29</f>
        <v>60.833333333333336</v>
      </c>
      <c r="C44" s="13">
        <f t="shared" ref="C44:E44" si="6">D29</f>
        <v>305.41252186806622</v>
      </c>
      <c r="D44" s="12">
        <f t="shared" si="6"/>
        <v>1.8254411843329817E-2</v>
      </c>
      <c r="E44" s="13">
        <f t="shared" si="6"/>
        <v>12.776755090680872</v>
      </c>
      <c r="F44" s="14" t="s">
        <v>52</v>
      </c>
      <c r="G44" s="94"/>
    </row>
    <row r="45" spans="2:10" ht="15.5" x14ac:dyDescent="0.3">
      <c r="B45" s="26">
        <f>B46+J30</f>
        <v>59.222222222222229</v>
      </c>
      <c r="C45" s="26">
        <f>C46+K30</f>
        <v>292.01157371849575</v>
      </c>
      <c r="D45" s="34">
        <f>D46+L30</f>
        <v>1.5194351642463459E-2</v>
      </c>
      <c r="E45" s="36">
        <f>E46+M30</f>
        <v>11.717836727120583</v>
      </c>
      <c r="F45" s="11" t="s">
        <v>53</v>
      </c>
      <c r="G45" s="94" t="s">
        <v>54</v>
      </c>
    </row>
    <row r="46" spans="2:10" ht="15.5" x14ac:dyDescent="0.3">
      <c r="B46" s="26">
        <f>B47+J30</f>
        <v>57.611111111111114</v>
      </c>
      <c r="C46" s="26">
        <f>C47+K30</f>
        <v>278.61062556892529</v>
      </c>
      <c r="D46" s="34">
        <f>D47+L30</f>
        <v>1.2134291441597099E-2</v>
      </c>
      <c r="E46" s="36">
        <f>E47+M30</f>
        <v>10.658918363560291</v>
      </c>
      <c r="F46" s="11" t="s">
        <v>55</v>
      </c>
      <c r="G46" s="94"/>
    </row>
    <row r="47" spans="2:10" ht="15.5" x14ac:dyDescent="0.35">
      <c r="B47" s="13">
        <f>C28</f>
        <v>56</v>
      </c>
      <c r="C47" s="13">
        <f t="shared" ref="C47:E47" si="7">D28</f>
        <v>265.20967741935482</v>
      </c>
      <c r="D47" s="12">
        <f t="shared" si="7"/>
        <v>9.0742312407307395E-3</v>
      </c>
      <c r="E47" s="13">
        <f t="shared" si="7"/>
        <v>9.6</v>
      </c>
      <c r="F47" s="37" t="s">
        <v>56</v>
      </c>
      <c r="G47" s="33" t="s">
        <v>57</v>
      </c>
    </row>
    <row r="48" spans="2:10" ht="15.5" x14ac:dyDescent="0.35">
      <c r="B48" s="25"/>
      <c r="C48" s="25"/>
      <c r="D48" s="38"/>
      <c r="E48" s="38"/>
      <c r="F48" s="25" t="s">
        <v>58</v>
      </c>
      <c r="G48" s="39"/>
    </row>
    <row r="49" spans="2:15" ht="15.5" x14ac:dyDescent="0.35">
      <c r="B49" s="40">
        <v>30</v>
      </c>
      <c r="C49" s="11">
        <v>30</v>
      </c>
      <c r="D49" s="41">
        <v>20</v>
      </c>
      <c r="E49" s="41">
        <v>20</v>
      </c>
      <c r="F49" s="25" t="s">
        <v>59</v>
      </c>
      <c r="G49" s="39"/>
    </row>
    <row r="50" spans="2:15" ht="15.5" x14ac:dyDescent="0.35">
      <c r="B50" s="25"/>
      <c r="C50" s="25"/>
      <c r="D50" s="38"/>
      <c r="E50" s="25"/>
      <c r="F50" s="42" t="s">
        <v>60</v>
      </c>
      <c r="G50" s="39"/>
    </row>
    <row r="51" spans="2:15" ht="15.5" x14ac:dyDescent="0.35">
      <c r="B51" s="25"/>
      <c r="C51" s="25"/>
      <c r="D51" s="38"/>
      <c r="E51" s="25"/>
      <c r="F51" s="42" t="s">
        <v>40</v>
      </c>
      <c r="G51" s="39"/>
    </row>
    <row r="52" spans="2:15" ht="15.5" x14ac:dyDescent="0.35">
      <c r="B52" s="95"/>
      <c r="C52" s="95"/>
      <c r="D52" s="95"/>
      <c r="E52" s="95"/>
      <c r="F52" s="95"/>
      <c r="G52" s="39"/>
    </row>
    <row r="53" spans="2:15" ht="15.5" x14ac:dyDescent="0.35">
      <c r="B53" s="96" t="s">
        <v>61</v>
      </c>
      <c r="C53" s="96"/>
      <c r="D53" s="25" t="s">
        <v>62</v>
      </c>
      <c r="E53" s="25" t="s">
        <v>63</v>
      </c>
      <c r="F53" s="25" t="s">
        <v>64</v>
      </c>
      <c r="G53" s="39"/>
    </row>
    <row r="54" spans="2:15" ht="15.5" x14ac:dyDescent="0.35">
      <c r="B54" s="96"/>
      <c r="C54" s="96"/>
      <c r="D54" s="25"/>
      <c r="E54" s="25"/>
      <c r="F54" s="25"/>
      <c r="G54" s="39"/>
    </row>
    <row r="59" spans="2:15" x14ac:dyDescent="0.3">
      <c r="B59" s="7" t="s">
        <v>93</v>
      </c>
    </row>
    <row r="60" spans="2:15" x14ac:dyDescent="0.3">
      <c r="B60" s="54" t="s">
        <v>18</v>
      </c>
      <c r="C60" s="54" t="s">
        <v>19</v>
      </c>
      <c r="D60" s="54" t="s">
        <v>20</v>
      </c>
      <c r="E60" s="54" t="s">
        <v>21</v>
      </c>
      <c r="F60" s="54" t="s">
        <v>39</v>
      </c>
      <c r="G60" s="91" t="s">
        <v>40</v>
      </c>
      <c r="K60" s="15" t="s">
        <v>0</v>
      </c>
      <c r="L60" s="46" t="s">
        <v>18</v>
      </c>
      <c r="M60" s="46" t="s">
        <v>19</v>
      </c>
      <c r="N60" s="46" t="s">
        <v>20</v>
      </c>
      <c r="O60" s="46" t="s">
        <v>21</v>
      </c>
    </row>
    <row r="61" spans="2:15" x14ac:dyDescent="0.3">
      <c r="B61" s="55">
        <v>62</v>
      </c>
      <c r="C61" s="65">
        <v>304.60483870967744</v>
      </c>
      <c r="D61" s="60">
        <v>2.5976719352589731E-2</v>
      </c>
      <c r="E61" s="57">
        <v>13.527272727272727</v>
      </c>
      <c r="F61" s="56" t="s">
        <v>41</v>
      </c>
      <c r="G61" s="91"/>
      <c r="K61" s="56" t="s">
        <v>6</v>
      </c>
      <c r="L61" s="56">
        <v>62</v>
      </c>
      <c r="M61" s="62">
        <v>304.60483870967744</v>
      </c>
      <c r="N61" s="63">
        <v>2.5976719352589731E-2</v>
      </c>
      <c r="O61" s="64">
        <v>13.527272727272727</v>
      </c>
    </row>
    <row r="62" spans="2:15" x14ac:dyDescent="0.3">
      <c r="B62" s="52">
        <v>68.2</v>
      </c>
      <c r="C62" s="53">
        <v>345.95654761904768</v>
      </c>
      <c r="D62" s="79">
        <v>1.8E-3</v>
      </c>
      <c r="E62" s="53">
        <v>16.5</v>
      </c>
      <c r="F62" s="46" t="s">
        <v>67</v>
      </c>
      <c r="G62" s="46" t="s">
        <v>43</v>
      </c>
      <c r="K62" s="16" t="s">
        <v>7</v>
      </c>
      <c r="L62" s="46">
        <v>56</v>
      </c>
      <c r="M62" s="47">
        <v>314.50595238095241</v>
      </c>
      <c r="N62" s="48">
        <v>2.3681321801010655E-2</v>
      </c>
      <c r="O62" s="49">
        <v>9.6</v>
      </c>
    </row>
    <row r="63" spans="2:15" x14ac:dyDescent="0.3">
      <c r="B63" s="53" t="s">
        <v>86</v>
      </c>
      <c r="C63" s="53" t="s">
        <v>120</v>
      </c>
      <c r="D63" s="80" t="s">
        <v>122</v>
      </c>
      <c r="E63" s="82" t="s">
        <v>140</v>
      </c>
      <c r="F63" s="46" t="s">
        <v>68</v>
      </c>
      <c r="G63" s="46" t="s">
        <v>45</v>
      </c>
      <c r="K63" s="16" t="s">
        <v>8</v>
      </c>
      <c r="L63" s="46">
        <v>62</v>
      </c>
      <c r="M63" s="47">
        <v>312.125</v>
      </c>
      <c r="N63" s="48">
        <v>1.6062285495282512E-2</v>
      </c>
      <c r="O63" s="49">
        <v>12.827586206896552</v>
      </c>
    </row>
    <row r="64" spans="2:15" x14ac:dyDescent="0.3">
      <c r="B64" s="53" t="s">
        <v>85</v>
      </c>
      <c r="C64" s="53" t="s">
        <v>119</v>
      </c>
      <c r="D64" s="80" t="s">
        <v>123</v>
      </c>
      <c r="E64" s="82" t="s">
        <v>139</v>
      </c>
      <c r="F64" s="46" t="s">
        <v>69</v>
      </c>
      <c r="G64" s="46"/>
      <c r="K64" s="16" t="s">
        <v>9</v>
      </c>
      <c r="L64" s="46">
        <v>60</v>
      </c>
      <c r="M64" s="47">
        <v>311.70277777777778</v>
      </c>
      <c r="N64" s="48">
        <v>2.1267589316745831E-2</v>
      </c>
      <c r="O64" s="49">
        <v>11.25</v>
      </c>
    </row>
    <row r="65" spans="2:15" x14ac:dyDescent="0.3">
      <c r="B65" s="53" t="s">
        <v>84</v>
      </c>
      <c r="C65" s="59" t="s">
        <v>118</v>
      </c>
      <c r="D65" s="80" t="s">
        <v>124</v>
      </c>
      <c r="E65" s="82" t="s">
        <v>138</v>
      </c>
      <c r="F65" s="46" t="s">
        <v>70</v>
      </c>
      <c r="G65" s="46"/>
      <c r="K65" s="16" t="s">
        <v>10</v>
      </c>
      <c r="L65" s="46">
        <v>62</v>
      </c>
      <c r="M65" s="47">
        <v>265.20967741935482</v>
      </c>
      <c r="N65" s="48">
        <v>2.4194692777068257E-2</v>
      </c>
      <c r="O65" s="49">
        <v>11.104477611940299</v>
      </c>
    </row>
    <row r="66" spans="2:15" x14ac:dyDescent="0.3">
      <c r="B66" s="53" t="s">
        <v>83</v>
      </c>
      <c r="C66" s="53" t="s">
        <v>117</v>
      </c>
      <c r="D66" s="80" t="s">
        <v>125</v>
      </c>
      <c r="E66" s="82" t="s">
        <v>137</v>
      </c>
      <c r="F66" s="46" t="s">
        <v>71</v>
      </c>
      <c r="G66" s="46"/>
      <c r="K66" s="16" t="s">
        <v>11</v>
      </c>
      <c r="L66" s="46">
        <v>60</v>
      </c>
      <c r="M66" s="47">
        <v>314.34444444444443</v>
      </c>
      <c r="N66" s="48">
        <v>1.1474497189919056E-2</v>
      </c>
      <c r="O66" s="49">
        <v>14.693877551020408</v>
      </c>
    </row>
    <row r="67" spans="2:15" x14ac:dyDescent="0.3">
      <c r="B67" s="59" t="s">
        <v>89</v>
      </c>
      <c r="C67" s="53" t="s">
        <v>116</v>
      </c>
      <c r="D67" s="80" t="s">
        <v>126</v>
      </c>
      <c r="E67" s="82" t="s">
        <v>136</v>
      </c>
      <c r="F67" s="46" t="s">
        <v>72</v>
      </c>
      <c r="G67" s="46" t="s">
        <v>50</v>
      </c>
      <c r="K67" s="16" t="s">
        <v>2</v>
      </c>
      <c r="L67" s="46">
        <v>62</v>
      </c>
      <c r="M67" s="47">
        <v>306.33467741935482</v>
      </c>
      <c r="N67" s="48">
        <v>1.9511831268949117E-2</v>
      </c>
      <c r="O67" s="49">
        <v>12</v>
      </c>
    </row>
    <row r="68" spans="2:15" x14ac:dyDescent="0.3">
      <c r="B68" s="57" t="s">
        <v>82</v>
      </c>
      <c r="C68" s="53" t="s">
        <v>115</v>
      </c>
      <c r="D68" s="80" t="s">
        <v>127</v>
      </c>
      <c r="E68" s="65" t="s">
        <v>135</v>
      </c>
      <c r="F68" s="46" t="s">
        <v>73</v>
      </c>
      <c r="G68" s="46"/>
      <c r="K68" s="16" t="s">
        <v>12</v>
      </c>
      <c r="L68" s="46">
        <v>62</v>
      </c>
      <c r="M68" s="47">
        <v>308.98252688172045</v>
      </c>
      <c r="N68" s="48">
        <v>1.015299086926828E-2</v>
      </c>
      <c r="O68" s="49">
        <v>14.037735849056604</v>
      </c>
    </row>
    <row r="69" spans="2:15" x14ac:dyDescent="0.3">
      <c r="B69" s="53" t="s">
        <v>81</v>
      </c>
      <c r="C69" s="53" t="s">
        <v>114</v>
      </c>
      <c r="D69" s="79" t="s">
        <v>128</v>
      </c>
      <c r="E69" s="53" t="s">
        <v>134</v>
      </c>
      <c r="F69" s="46" t="s">
        <v>74</v>
      </c>
      <c r="G69" s="46"/>
      <c r="K69" s="16" t="s">
        <v>3</v>
      </c>
      <c r="L69" s="46">
        <v>60</v>
      </c>
      <c r="M69" s="47">
        <v>303.84583333333336</v>
      </c>
      <c r="N69" s="48">
        <v>1.8119569043145968E-2</v>
      </c>
      <c r="O69" s="49">
        <v>12.203389830508474</v>
      </c>
    </row>
    <row r="70" spans="2:15" x14ac:dyDescent="0.3">
      <c r="B70" s="53" t="s">
        <v>80</v>
      </c>
      <c r="C70" s="57" t="s">
        <v>141</v>
      </c>
      <c r="D70" s="83" t="s">
        <v>129</v>
      </c>
      <c r="E70" s="84" t="s">
        <v>133</v>
      </c>
      <c r="F70" s="46" t="s">
        <v>75</v>
      </c>
      <c r="G70" s="46" t="s">
        <v>54</v>
      </c>
      <c r="K70" s="16" t="s">
        <v>13</v>
      </c>
      <c r="L70" s="46">
        <v>62</v>
      </c>
      <c r="M70" s="47">
        <v>304.21639784946234</v>
      </c>
      <c r="N70" s="48">
        <v>2.7339763273349034E-2</v>
      </c>
      <c r="O70" s="49">
        <v>12.196721311475409</v>
      </c>
    </row>
    <row r="71" spans="2:15" x14ac:dyDescent="0.3">
      <c r="B71" s="52" t="s">
        <v>79</v>
      </c>
      <c r="C71" s="53" t="s">
        <v>113</v>
      </c>
      <c r="D71" s="83" t="s">
        <v>130</v>
      </c>
      <c r="E71" s="84" t="s">
        <v>132</v>
      </c>
      <c r="F71" s="46" t="s">
        <v>76</v>
      </c>
      <c r="G71" s="46"/>
      <c r="K71" s="16" t="s">
        <v>4</v>
      </c>
      <c r="L71" s="46">
        <v>60</v>
      </c>
      <c r="M71" s="47">
        <v>305.50555555555553</v>
      </c>
      <c r="N71" s="48">
        <v>1.2197450491898675E-2</v>
      </c>
      <c r="O71" s="49">
        <v>15</v>
      </c>
    </row>
    <row r="72" spans="2:15" x14ac:dyDescent="0.3">
      <c r="B72" s="52" t="s">
        <v>78</v>
      </c>
      <c r="C72" s="59" t="s">
        <v>112</v>
      </c>
      <c r="D72" s="81" t="s">
        <v>121</v>
      </c>
      <c r="E72" s="59" t="s">
        <v>131</v>
      </c>
      <c r="F72" s="46" t="s">
        <v>77</v>
      </c>
      <c r="G72" s="46" t="s">
        <v>57</v>
      </c>
      <c r="K72" s="16" t="s">
        <v>5</v>
      </c>
      <c r="L72" s="46">
        <v>62</v>
      </c>
      <c r="M72" s="47">
        <v>313.57258064516128</v>
      </c>
      <c r="N72" s="48">
        <v>9.0742312407307395E-3</v>
      </c>
      <c r="O72" s="49">
        <v>14.88</v>
      </c>
    </row>
    <row r="73" spans="2:15" x14ac:dyDescent="0.3">
      <c r="B73" s="46">
        <v>4</v>
      </c>
      <c r="C73" s="46">
        <v>2</v>
      </c>
      <c r="D73" s="46">
        <v>0</v>
      </c>
      <c r="E73" s="46">
        <v>4</v>
      </c>
      <c r="F73" s="46" t="s">
        <v>58</v>
      </c>
      <c r="G73" s="46"/>
    </row>
    <row r="74" spans="2:15" x14ac:dyDescent="0.3">
      <c r="B74" s="46">
        <v>30</v>
      </c>
      <c r="C74" s="46">
        <v>30</v>
      </c>
      <c r="D74" s="46">
        <v>20</v>
      </c>
      <c r="E74" s="46">
        <v>20</v>
      </c>
      <c r="F74" s="46" t="s">
        <v>59</v>
      </c>
      <c r="G74" s="46"/>
    </row>
    <row r="75" spans="2:15" x14ac:dyDescent="0.3">
      <c r="B75" s="46">
        <f>B73*B74</f>
        <v>120</v>
      </c>
      <c r="C75" s="46">
        <f>C73*C74</f>
        <v>60</v>
      </c>
      <c r="D75" s="46">
        <f>D73*D74</f>
        <v>0</v>
      </c>
      <c r="E75" s="46">
        <f>E73*E74</f>
        <v>80</v>
      </c>
      <c r="F75" s="46" t="s">
        <v>60</v>
      </c>
      <c r="G75" s="46"/>
    </row>
    <row r="76" spans="2:15" x14ac:dyDescent="0.3">
      <c r="B76" s="46" t="s">
        <v>90</v>
      </c>
      <c r="C76" s="46" t="s">
        <v>91</v>
      </c>
      <c r="D76" s="46" t="s">
        <v>91</v>
      </c>
      <c r="E76" s="46" t="s">
        <v>92</v>
      </c>
      <c r="F76" s="46" t="s">
        <v>40</v>
      </c>
      <c r="G76" s="46"/>
    </row>
    <row r="77" spans="2:15" x14ac:dyDescent="0.3">
      <c r="B77" s="93" t="s">
        <v>61</v>
      </c>
      <c r="C77" s="93"/>
      <c r="D77" s="46" t="s">
        <v>62</v>
      </c>
      <c r="E77" s="46" t="s">
        <v>63</v>
      </c>
      <c r="F77" s="46" t="s">
        <v>64</v>
      </c>
      <c r="G77" s="46"/>
    </row>
    <row r="78" spans="2:15" x14ac:dyDescent="0.3">
      <c r="B78" s="93"/>
      <c r="C78" s="93"/>
      <c r="D78" s="46">
        <f>SUM(B75:E75)</f>
        <v>260</v>
      </c>
      <c r="E78" s="46">
        <v>0</v>
      </c>
      <c r="F78" s="58">
        <v>0</v>
      </c>
      <c r="G78" s="46"/>
    </row>
    <row r="81" spans="2:15" x14ac:dyDescent="0.3">
      <c r="B81" s="7" t="s">
        <v>94</v>
      </c>
    </row>
    <row r="82" spans="2:15" x14ac:dyDescent="0.3">
      <c r="B82" s="54" t="s">
        <v>18</v>
      </c>
      <c r="C82" s="54" t="s">
        <v>19</v>
      </c>
      <c r="D82" s="54" t="s">
        <v>20</v>
      </c>
      <c r="E82" s="54" t="s">
        <v>21</v>
      </c>
      <c r="F82" s="54" t="s">
        <v>39</v>
      </c>
      <c r="G82" s="91" t="s">
        <v>40</v>
      </c>
      <c r="K82" s="15" t="s">
        <v>0</v>
      </c>
      <c r="L82" s="46" t="s">
        <v>18</v>
      </c>
      <c r="M82" s="46" t="s">
        <v>19</v>
      </c>
      <c r="N82" s="46" t="s">
        <v>20</v>
      </c>
      <c r="O82" s="46" t="s">
        <v>21</v>
      </c>
    </row>
    <row r="83" spans="2:15" x14ac:dyDescent="0.3">
      <c r="B83" s="55">
        <v>56</v>
      </c>
      <c r="C83" s="65">
        <v>314.50595238095241</v>
      </c>
      <c r="D83" s="60">
        <v>2.3681321801010655E-2</v>
      </c>
      <c r="E83" s="57">
        <v>9.6</v>
      </c>
      <c r="F83" s="56" t="s">
        <v>41</v>
      </c>
      <c r="G83" s="91"/>
      <c r="K83" s="16" t="s">
        <v>6</v>
      </c>
      <c r="L83" s="16">
        <v>62</v>
      </c>
      <c r="M83" s="76">
        <v>304.60483870967744</v>
      </c>
      <c r="N83" s="77">
        <v>2.5976719352589731E-2</v>
      </c>
      <c r="O83" s="78">
        <v>13.527272727272727</v>
      </c>
    </row>
    <row r="84" spans="2:15" x14ac:dyDescent="0.3">
      <c r="B84" s="52">
        <v>68.2</v>
      </c>
      <c r="C84" s="53">
        <v>345.95654761904768</v>
      </c>
      <c r="D84" s="79">
        <v>1.8E-3</v>
      </c>
      <c r="E84" s="53">
        <v>16.5</v>
      </c>
      <c r="F84" s="46" t="s">
        <v>67</v>
      </c>
      <c r="G84" s="46" t="s">
        <v>43</v>
      </c>
      <c r="K84" s="56" t="s">
        <v>7</v>
      </c>
      <c r="L84" s="56">
        <v>56</v>
      </c>
      <c r="M84" s="62">
        <v>314.50595238095241</v>
      </c>
      <c r="N84" s="63">
        <v>2.3681321801010655E-2</v>
      </c>
      <c r="O84" s="64">
        <v>9.6</v>
      </c>
    </row>
    <row r="85" spans="2:15" x14ac:dyDescent="0.3">
      <c r="B85" s="53" t="s">
        <v>86</v>
      </c>
      <c r="C85" s="53" t="s">
        <v>120</v>
      </c>
      <c r="D85" s="80" t="s">
        <v>122</v>
      </c>
      <c r="E85" s="82" t="s">
        <v>140</v>
      </c>
      <c r="F85" s="46" t="s">
        <v>68</v>
      </c>
      <c r="G85" s="46" t="s">
        <v>45</v>
      </c>
      <c r="K85" s="16" t="s">
        <v>8</v>
      </c>
      <c r="L85" s="46">
        <v>62</v>
      </c>
      <c r="M85" s="47">
        <v>312.125</v>
      </c>
      <c r="N85" s="48">
        <v>1.6062285495282512E-2</v>
      </c>
      <c r="O85" s="49">
        <v>12.827586206896552</v>
      </c>
    </row>
    <row r="86" spans="2:15" x14ac:dyDescent="0.3">
      <c r="B86" s="53" t="s">
        <v>85</v>
      </c>
      <c r="C86" s="53" t="s">
        <v>119</v>
      </c>
      <c r="D86" s="80" t="s">
        <v>123</v>
      </c>
      <c r="E86" s="82" t="s">
        <v>139</v>
      </c>
      <c r="F86" s="46" t="s">
        <v>69</v>
      </c>
      <c r="G86" s="46"/>
      <c r="K86" s="16" t="s">
        <v>9</v>
      </c>
      <c r="L86" s="46">
        <v>60</v>
      </c>
      <c r="M86" s="47">
        <v>311.70277777777778</v>
      </c>
      <c r="N86" s="48">
        <v>2.1267589316745831E-2</v>
      </c>
      <c r="O86" s="49">
        <v>11.25</v>
      </c>
    </row>
    <row r="87" spans="2:15" x14ac:dyDescent="0.3">
      <c r="B87" s="53" t="s">
        <v>84</v>
      </c>
      <c r="C87" s="59" t="s">
        <v>118</v>
      </c>
      <c r="D87" s="80" t="s">
        <v>124</v>
      </c>
      <c r="E87" s="82" t="s">
        <v>138</v>
      </c>
      <c r="F87" s="46" t="s">
        <v>70</v>
      </c>
      <c r="G87" s="46"/>
      <c r="K87" s="16" t="s">
        <v>10</v>
      </c>
      <c r="L87" s="46">
        <v>62</v>
      </c>
      <c r="M87" s="47">
        <v>265.20967741935482</v>
      </c>
      <c r="N87" s="48">
        <v>2.4194692777068257E-2</v>
      </c>
      <c r="O87" s="49">
        <v>11.104477611940299</v>
      </c>
    </row>
    <row r="88" spans="2:15" x14ac:dyDescent="0.3">
      <c r="B88" s="59" t="s">
        <v>83</v>
      </c>
      <c r="C88" s="59" t="s">
        <v>117</v>
      </c>
      <c r="D88" s="83" t="s">
        <v>125</v>
      </c>
      <c r="E88" s="84" t="s">
        <v>137</v>
      </c>
      <c r="F88" s="46" t="s">
        <v>71</v>
      </c>
      <c r="G88" s="46"/>
      <c r="K88" s="16" t="s">
        <v>11</v>
      </c>
      <c r="L88" s="46">
        <v>60</v>
      </c>
      <c r="M88" s="47">
        <v>314.34444444444443</v>
      </c>
      <c r="N88" s="48">
        <v>1.1474497189919056E-2</v>
      </c>
      <c r="O88" s="49">
        <v>14.693877551020408</v>
      </c>
    </row>
    <row r="89" spans="2:15" x14ac:dyDescent="0.3">
      <c r="B89" s="59" t="s">
        <v>89</v>
      </c>
      <c r="C89" s="59" t="s">
        <v>116</v>
      </c>
      <c r="D89" s="83" t="s">
        <v>126</v>
      </c>
      <c r="E89" s="84" t="s">
        <v>136</v>
      </c>
      <c r="F89" s="46" t="s">
        <v>72</v>
      </c>
      <c r="G89" s="46" t="s">
        <v>50</v>
      </c>
      <c r="K89" s="16" t="s">
        <v>2</v>
      </c>
      <c r="L89" s="46">
        <v>62</v>
      </c>
      <c r="M89" s="47">
        <v>306.33467741935482</v>
      </c>
      <c r="N89" s="48">
        <v>1.9511831268949117E-2</v>
      </c>
      <c r="O89" s="49">
        <v>12</v>
      </c>
    </row>
    <row r="90" spans="2:15" x14ac:dyDescent="0.3">
      <c r="B90" s="59" t="s">
        <v>82</v>
      </c>
      <c r="C90" s="57" t="s">
        <v>115</v>
      </c>
      <c r="D90" s="83" t="s">
        <v>127</v>
      </c>
      <c r="E90" s="84" t="s">
        <v>135</v>
      </c>
      <c r="F90" s="46" t="s">
        <v>73</v>
      </c>
      <c r="G90" s="46"/>
      <c r="K90" s="16" t="s">
        <v>12</v>
      </c>
      <c r="L90" s="46">
        <v>62</v>
      </c>
      <c r="M90" s="47">
        <v>308.98252688172045</v>
      </c>
      <c r="N90" s="48">
        <v>1.015299086926828E-2</v>
      </c>
      <c r="O90" s="49">
        <v>14.037735849056604</v>
      </c>
    </row>
    <row r="91" spans="2:15" x14ac:dyDescent="0.3">
      <c r="B91" s="59" t="s">
        <v>81</v>
      </c>
      <c r="C91" s="59" t="s">
        <v>114</v>
      </c>
      <c r="D91" s="83" t="s">
        <v>128</v>
      </c>
      <c r="E91" s="59" t="s">
        <v>134</v>
      </c>
      <c r="F91" s="46" t="s">
        <v>74</v>
      </c>
      <c r="G91" s="46"/>
      <c r="K91" s="16" t="s">
        <v>3</v>
      </c>
      <c r="L91" s="46">
        <v>60</v>
      </c>
      <c r="M91" s="47">
        <v>303.84583333333336</v>
      </c>
      <c r="N91" s="48">
        <v>1.8119569043145968E-2</v>
      </c>
      <c r="O91" s="49">
        <v>12.203389830508474</v>
      </c>
    </row>
    <row r="92" spans="2:15" x14ac:dyDescent="0.3">
      <c r="B92" s="59" t="s">
        <v>80</v>
      </c>
      <c r="C92" s="59" t="s">
        <v>141</v>
      </c>
      <c r="D92" s="83" t="s">
        <v>129</v>
      </c>
      <c r="E92" s="84" t="s">
        <v>133</v>
      </c>
      <c r="F92" s="46" t="s">
        <v>75</v>
      </c>
      <c r="G92" s="46" t="s">
        <v>54</v>
      </c>
      <c r="K92" s="16" t="s">
        <v>13</v>
      </c>
      <c r="L92" s="46">
        <v>62</v>
      </c>
      <c r="M92" s="47">
        <v>304.21639784946234</v>
      </c>
      <c r="N92" s="48">
        <v>2.7339763273349034E-2</v>
      </c>
      <c r="O92" s="49">
        <v>12.196721311475409</v>
      </c>
    </row>
    <row r="93" spans="2:15" x14ac:dyDescent="0.3">
      <c r="B93" s="50" t="s">
        <v>79</v>
      </c>
      <c r="C93" s="59" t="s">
        <v>113</v>
      </c>
      <c r="D93" s="83" t="s">
        <v>130</v>
      </c>
      <c r="E93" s="84" t="s">
        <v>132</v>
      </c>
      <c r="F93" s="46" t="s">
        <v>76</v>
      </c>
      <c r="G93" s="46"/>
      <c r="K93" s="16" t="s">
        <v>4</v>
      </c>
      <c r="L93" s="46">
        <v>60</v>
      </c>
      <c r="M93" s="47">
        <v>305.50555555555553</v>
      </c>
      <c r="N93" s="48">
        <v>1.2197450491898675E-2</v>
      </c>
      <c r="O93" s="49">
        <v>15</v>
      </c>
    </row>
    <row r="94" spans="2:15" x14ac:dyDescent="0.3">
      <c r="B94" s="55" t="s">
        <v>78</v>
      </c>
      <c r="C94" s="59" t="s">
        <v>112</v>
      </c>
      <c r="D94" s="81" t="s">
        <v>121</v>
      </c>
      <c r="E94" s="57" t="s">
        <v>131</v>
      </c>
      <c r="F94" s="46" t="s">
        <v>77</v>
      </c>
      <c r="G94" s="46" t="s">
        <v>57</v>
      </c>
      <c r="K94" s="16" t="s">
        <v>5</v>
      </c>
      <c r="L94" s="46">
        <v>62</v>
      </c>
      <c r="M94" s="47">
        <v>313.57258064516128</v>
      </c>
      <c r="N94" s="48">
        <v>9.0742312407307395E-3</v>
      </c>
      <c r="O94" s="49">
        <v>14.88</v>
      </c>
    </row>
    <row r="95" spans="2:15" x14ac:dyDescent="0.3">
      <c r="B95" s="46">
        <v>0</v>
      </c>
      <c r="C95" s="46">
        <v>4</v>
      </c>
      <c r="D95" s="46">
        <v>0</v>
      </c>
      <c r="E95" s="46">
        <v>0</v>
      </c>
      <c r="F95" s="46" t="s">
        <v>58</v>
      </c>
      <c r="G95" s="46"/>
    </row>
    <row r="96" spans="2:15" x14ac:dyDescent="0.3">
      <c r="B96" s="46">
        <v>30</v>
      </c>
      <c r="C96" s="46">
        <v>30</v>
      </c>
      <c r="D96" s="46">
        <v>20</v>
      </c>
      <c r="E96" s="46">
        <v>20</v>
      </c>
      <c r="F96" s="46" t="s">
        <v>59</v>
      </c>
      <c r="G96" s="46"/>
    </row>
    <row r="97" spans="2:16" x14ac:dyDescent="0.3">
      <c r="B97" s="46">
        <f>B95*B96</f>
        <v>0</v>
      </c>
      <c r="C97" s="46">
        <f>C95*C96</f>
        <v>120</v>
      </c>
      <c r="D97" s="46">
        <f>D95*D96</f>
        <v>0</v>
      </c>
      <c r="E97" s="46">
        <f>E95*E96</f>
        <v>0</v>
      </c>
      <c r="F97" s="46" t="s">
        <v>60</v>
      </c>
      <c r="G97" s="46"/>
    </row>
    <row r="98" spans="2:16" x14ac:dyDescent="0.3">
      <c r="B98" s="46" t="s">
        <v>90</v>
      </c>
      <c r="C98" s="46" t="s">
        <v>91</v>
      </c>
      <c r="D98" s="46" t="s">
        <v>91</v>
      </c>
      <c r="E98" s="46" t="s">
        <v>92</v>
      </c>
      <c r="F98" s="46" t="s">
        <v>40</v>
      </c>
      <c r="G98" s="46"/>
    </row>
    <row r="99" spans="2:16" x14ac:dyDescent="0.3">
      <c r="B99" s="93" t="s">
        <v>61</v>
      </c>
      <c r="C99" s="93"/>
      <c r="D99" s="46" t="s">
        <v>62</v>
      </c>
      <c r="E99" s="46" t="s">
        <v>96</v>
      </c>
      <c r="F99" s="46" t="s">
        <v>64</v>
      </c>
      <c r="G99" s="46"/>
    </row>
    <row r="100" spans="2:16" x14ac:dyDescent="0.3">
      <c r="B100" s="93"/>
      <c r="C100" s="93"/>
      <c r="D100" s="46">
        <f>SUM(B97:E97)</f>
        <v>120</v>
      </c>
      <c r="E100" s="46">
        <v>260</v>
      </c>
      <c r="F100" s="58">
        <f>((D100-E100)/E100)*100%</f>
        <v>-0.53846153846153844</v>
      </c>
      <c r="G100" s="46"/>
    </row>
    <row r="104" spans="2:16" x14ac:dyDescent="0.3">
      <c r="B104" s="7" t="s">
        <v>95</v>
      </c>
    </row>
    <row r="105" spans="2:16" x14ac:dyDescent="0.3">
      <c r="B105" s="54" t="s">
        <v>18</v>
      </c>
      <c r="C105" s="54" t="s">
        <v>19</v>
      </c>
      <c r="D105" s="54" t="s">
        <v>20</v>
      </c>
      <c r="E105" s="54" t="s">
        <v>21</v>
      </c>
      <c r="F105" s="54" t="s">
        <v>39</v>
      </c>
      <c r="G105" s="91" t="s">
        <v>40</v>
      </c>
      <c r="L105" s="15" t="s">
        <v>0</v>
      </c>
      <c r="M105" s="46" t="s">
        <v>18</v>
      </c>
      <c r="N105" s="46" t="s">
        <v>19</v>
      </c>
      <c r="O105" s="46" t="s">
        <v>20</v>
      </c>
      <c r="P105" s="46" t="s">
        <v>21</v>
      </c>
    </row>
    <row r="106" spans="2:16" x14ac:dyDescent="0.3">
      <c r="B106" s="55">
        <v>62</v>
      </c>
      <c r="C106" s="65">
        <v>312.125</v>
      </c>
      <c r="D106" s="60">
        <v>1.6062285495282512E-2</v>
      </c>
      <c r="E106" s="57">
        <v>12.827586206896552</v>
      </c>
      <c r="F106" s="56" t="s">
        <v>41</v>
      </c>
      <c r="G106" s="91"/>
      <c r="L106" s="16" t="s">
        <v>6</v>
      </c>
      <c r="M106" s="16">
        <v>62</v>
      </c>
      <c r="N106" s="76">
        <v>304.60483870967744</v>
      </c>
      <c r="O106" s="77">
        <v>2.5976719352589731E-2</v>
      </c>
      <c r="P106" s="78">
        <v>13.527272727272727</v>
      </c>
    </row>
    <row r="107" spans="2:16" x14ac:dyDescent="0.3">
      <c r="B107" s="52">
        <v>68.2</v>
      </c>
      <c r="C107" s="53">
        <v>345.95654761904768</v>
      </c>
      <c r="D107" s="79">
        <v>1.8E-3</v>
      </c>
      <c r="E107" s="53">
        <v>16.5</v>
      </c>
      <c r="F107" s="46" t="s">
        <v>67</v>
      </c>
      <c r="G107" s="46" t="s">
        <v>43</v>
      </c>
      <c r="L107" s="16" t="s">
        <v>7</v>
      </c>
      <c r="M107" s="46">
        <v>56</v>
      </c>
      <c r="N107" s="47">
        <v>314.50595238095241</v>
      </c>
      <c r="O107" s="48">
        <v>2.3681321801010655E-2</v>
      </c>
      <c r="P107" s="49">
        <v>9.6</v>
      </c>
    </row>
    <row r="108" spans="2:16" x14ac:dyDescent="0.3">
      <c r="B108" s="53" t="s">
        <v>86</v>
      </c>
      <c r="C108" s="53" t="s">
        <v>120</v>
      </c>
      <c r="D108" s="80" t="s">
        <v>122</v>
      </c>
      <c r="E108" s="82" t="s">
        <v>140</v>
      </c>
      <c r="F108" s="46" t="s">
        <v>68</v>
      </c>
      <c r="G108" s="46" t="s">
        <v>45</v>
      </c>
      <c r="L108" s="56" t="s">
        <v>8</v>
      </c>
      <c r="M108" s="56">
        <v>62</v>
      </c>
      <c r="N108" s="62">
        <v>312.125</v>
      </c>
      <c r="O108" s="63">
        <v>1.6062285495282512E-2</v>
      </c>
      <c r="P108" s="64">
        <v>12.827586206896552</v>
      </c>
    </row>
    <row r="109" spans="2:16" x14ac:dyDescent="0.3">
      <c r="B109" s="53" t="s">
        <v>85</v>
      </c>
      <c r="C109" s="53" t="s">
        <v>119</v>
      </c>
      <c r="D109" s="80" t="s">
        <v>123</v>
      </c>
      <c r="E109" s="82" t="s">
        <v>139</v>
      </c>
      <c r="F109" s="46" t="s">
        <v>69</v>
      </c>
      <c r="G109" s="46"/>
      <c r="L109" s="16" t="s">
        <v>9</v>
      </c>
      <c r="M109" s="46">
        <v>60</v>
      </c>
      <c r="N109" s="47">
        <v>311.70277777777778</v>
      </c>
      <c r="O109" s="48">
        <v>2.1267589316745831E-2</v>
      </c>
      <c r="P109" s="49">
        <v>11.25</v>
      </c>
    </row>
    <row r="110" spans="2:16" x14ac:dyDescent="0.3">
      <c r="B110" s="53" t="s">
        <v>84</v>
      </c>
      <c r="C110" s="59" t="s">
        <v>118</v>
      </c>
      <c r="D110" s="80" t="s">
        <v>124</v>
      </c>
      <c r="E110" s="82" t="s">
        <v>138</v>
      </c>
      <c r="F110" s="46" t="s">
        <v>70</v>
      </c>
      <c r="G110" s="46"/>
      <c r="L110" s="16" t="s">
        <v>10</v>
      </c>
      <c r="M110" s="46">
        <v>62</v>
      </c>
      <c r="N110" s="47">
        <v>265.20967741935482</v>
      </c>
      <c r="O110" s="48">
        <v>2.4194692777068257E-2</v>
      </c>
      <c r="P110" s="49">
        <v>11.104477611940299</v>
      </c>
    </row>
    <row r="111" spans="2:16" x14ac:dyDescent="0.3">
      <c r="B111" s="53" t="s">
        <v>83</v>
      </c>
      <c r="C111" s="53" t="s">
        <v>117</v>
      </c>
      <c r="D111" s="80" t="s">
        <v>125</v>
      </c>
      <c r="E111" s="82" t="s">
        <v>137</v>
      </c>
      <c r="F111" s="46" t="s">
        <v>71</v>
      </c>
      <c r="G111" s="46"/>
      <c r="L111" s="16" t="s">
        <v>11</v>
      </c>
      <c r="M111" s="46">
        <v>60</v>
      </c>
      <c r="N111" s="47">
        <v>314.34444444444443</v>
      </c>
      <c r="O111" s="48">
        <v>1.1474497189919056E-2</v>
      </c>
      <c r="P111" s="49">
        <v>14.693877551020408</v>
      </c>
    </row>
    <row r="112" spans="2:16" x14ac:dyDescent="0.3">
      <c r="B112" s="59" t="s">
        <v>89</v>
      </c>
      <c r="C112" s="59" t="s">
        <v>116</v>
      </c>
      <c r="D112" s="83" t="s">
        <v>126</v>
      </c>
      <c r="E112" s="84" t="s">
        <v>136</v>
      </c>
      <c r="F112" s="46" t="s">
        <v>72</v>
      </c>
      <c r="G112" s="46" t="s">
        <v>50</v>
      </c>
      <c r="L112" s="16" t="s">
        <v>2</v>
      </c>
      <c r="M112" s="46">
        <v>62</v>
      </c>
      <c r="N112" s="47">
        <v>306.33467741935482</v>
      </c>
      <c r="O112" s="48">
        <v>1.9511831268949117E-2</v>
      </c>
      <c r="P112" s="49">
        <v>12</v>
      </c>
    </row>
    <row r="113" spans="2:16" x14ac:dyDescent="0.3">
      <c r="B113" s="57" t="s">
        <v>82</v>
      </c>
      <c r="C113" s="57" t="s">
        <v>115</v>
      </c>
      <c r="D113" s="83" t="s">
        <v>127</v>
      </c>
      <c r="E113" s="84" t="s">
        <v>135</v>
      </c>
      <c r="F113" s="46" t="s">
        <v>73</v>
      </c>
      <c r="G113" s="46"/>
      <c r="L113" s="16" t="s">
        <v>12</v>
      </c>
      <c r="M113" s="46">
        <v>62</v>
      </c>
      <c r="N113" s="47">
        <v>308.98252688172045</v>
      </c>
      <c r="O113" s="48">
        <v>1.015299086926828E-2</v>
      </c>
      <c r="P113" s="49">
        <v>14.037735849056604</v>
      </c>
    </row>
    <row r="114" spans="2:16" x14ac:dyDescent="0.3">
      <c r="B114" s="59" t="s">
        <v>81</v>
      </c>
      <c r="C114" s="59" t="s">
        <v>114</v>
      </c>
      <c r="D114" s="81" t="s">
        <v>128</v>
      </c>
      <c r="E114" s="57" t="s">
        <v>134</v>
      </c>
      <c r="F114" s="46" t="s">
        <v>74</v>
      </c>
      <c r="G114" s="46"/>
      <c r="L114" s="16" t="s">
        <v>3</v>
      </c>
      <c r="M114" s="46">
        <v>60</v>
      </c>
      <c r="N114" s="47">
        <v>303.84583333333336</v>
      </c>
      <c r="O114" s="48">
        <v>1.8119569043145968E-2</v>
      </c>
      <c r="P114" s="49">
        <v>12.203389830508474</v>
      </c>
    </row>
    <row r="115" spans="2:16" x14ac:dyDescent="0.3">
      <c r="B115" s="59" t="s">
        <v>80</v>
      </c>
      <c r="C115" s="59" t="s">
        <v>141</v>
      </c>
      <c r="D115" s="83" t="s">
        <v>129</v>
      </c>
      <c r="E115" s="84" t="s">
        <v>133</v>
      </c>
      <c r="F115" s="46" t="s">
        <v>75</v>
      </c>
      <c r="G115" s="46" t="s">
        <v>54</v>
      </c>
      <c r="L115" s="16" t="s">
        <v>13</v>
      </c>
      <c r="M115" s="46">
        <v>62</v>
      </c>
      <c r="N115" s="47">
        <v>304.21639784946234</v>
      </c>
      <c r="O115" s="48">
        <v>2.7339763273349034E-2</v>
      </c>
      <c r="P115" s="49">
        <v>12.196721311475409</v>
      </c>
    </row>
    <row r="116" spans="2:16" x14ac:dyDescent="0.3">
      <c r="B116" s="50" t="s">
        <v>79</v>
      </c>
      <c r="C116" s="59" t="s">
        <v>113</v>
      </c>
      <c r="D116" s="83" t="s">
        <v>130</v>
      </c>
      <c r="E116" s="84" t="s">
        <v>132</v>
      </c>
      <c r="F116" s="46" t="s">
        <v>76</v>
      </c>
      <c r="G116" s="46"/>
      <c r="L116" s="16" t="s">
        <v>4</v>
      </c>
      <c r="M116" s="46">
        <v>60</v>
      </c>
      <c r="N116" s="47">
        <v>305.50555555555553</v>
      </c>
      <c r="O116" s="48">
        <v>1.2197450491898675E-2</v>
      </c>
      <c r="P116" s="49">
        <v>15</v>
      </c>
    </row>
    <row r="117" spans="2:16" x14ac:dyDescent="0.3">
      <c r="B117" s="50" t="s">
        <v>78</v>
      </c>
      <c r="C117" s="59" t="s">
        <v>112</v>
      </c>
      <c r="D117" s="83" t="s">
        <v>121</v>
      </c>
      <c r="E117" s="59" t="s">
        <v>131</v>
      </c>
      <c r="F117" s="46" t="s">
        <v>77</v>
      </c>
      <c r="G117" s="46" t="s">
        <v>57</v>
      </c>
      <c r="L117" s="16" t="s">
        <v>5</v>
      </c>
      <c r="M117" s="46">
        <v>62</v>
      </c>
      <c r="N117" s="47">
        <v>313.57258064516128</v>
      </c>
      <c r="O117" s="48">
        <v>9.0742312407307395E-3</v>
      </c>
      <c r="P117" s="49">
        <v>14.88</v>
      </c>
    </row>
    <row r="118" spans="2:16" x14ac:dyDescent="0.3">
      <c r="B118" s="46">
        <v>4</v>
      </c>
      <c r="C118" s="46">
        <v>4</v>
      </c>
      <c r="D118" s="46">
        <v>3</v>
      </c>
      <c r="E118" s="46">
        <v>3</v>
      </c>
      <c r="F118" s="46" t="s">
        <v>58</v>
      </c>
      <c r="G118" s="46"/>
    </row>
    <row r="119" spans="2:16" x14ac:dyDescent="0.3">
      <c r="B119" s="46">
        <v>30</v>
      </c>
      <c r="C119" s="46">
        <v>30</v>
      </c>
      <c r="D119" s="46">
        <v>20</v>
      </c>
      <c r="E119" s="46">
        <v>20</v>
      </c>
      <c r="F119" s="46" t="s">
        <v>59</v>
      </c>
      <c r="G119" s="46"/>
    </row>
    <row r="120" spans="2:16" x14ac:dyDescent="0.3">
      <c r="B120" s="46">
        <f>B118*B119</f>
        <v>120</v>
      </c>
      <c r="C120" s="46">
        <f>C118*C119</f>
        <v>120</v>
      </c>
      <c r="D120" s="46">
        <f>D118*D119</f>
        <v>60</v>
      </c>
      <c r="E120" s="46">
        <f>E118*E119</f>
        <v>60</v>
      </c>
      <c r="F120" s="46" t="s">
        <v>60</v>
      </c>
      <c r="G120" s="46"/>
    </row>
    <row r="121" spans="2:16" x14ac:dyDescent="0.3">
      <c r="B121" s="46" t="s">
        <v>90</v>
      </c>
      <c r="C121" s="46" t="s">
        <v>91</v>
      </c>
      <c r="D121" s="46" t="s">
        <v>91</v>
      </c>
      <c r="E121" s="46" t="s">
        <v>92</v>
      </c>
      <c r="F121" s="46" t="s">
        <v>40</v>
      </c>
      <c r="G121" s="46"/>
    </row>
    <row r="122" spans="2:16" x14ac:dyDescent="0.3">
      <c r="B122" s="93" t="s">
        <v>61</v>
      </c>
      <c r="C122" s="93"/>
      <c r="D122" s="46" t="s">
        <v>62</v>
      </c>
      <c r="E122" s="46" t="s">
        <v>96</v>
      </c>
      <c r="F122" s="46" t="s">
        <v>64</v>
      </c>
      <c r="G122" s="46"/>
    </row>
    <row r="123" spans="2:16" x14ac:dyDescent="0.3">
      <c r="B123" s="93"/>
      <c r="C123" s="93"/>
      <c r="D123" s="46">
        <f>SUM(B120:E120)</f>
        <v>360</v>
      </c>
      <c r="E123" s="46">
        <v>120</v>
      </c>
      <c r="F123" s="58">
        <f>((D123-E123)/E123)*100%</f>
        <v>2</v>
      </c>
      <c r="G123" s="46"/>
    </row>
    <row r="126" spans="2:16" x14ac:dyDescent="0.3">
      <c r="B126" s="7" t="s">
        <v>97</v>
      </c>
    </row>
    <row r="127" spans="2:16" x14ac:dyDescent="0.3">
      <c r="B127" s="54" t="s">
        <v>18</v>
      </c>
      <c r="C127" s="54" t="s">
        <v>19</v>
      </c>
      <c r="D127" s="54" t="s">
        <v>20</v>
      </c>
      <c r="E127" s="54" t="s">
        <v>21</v>
      </c>
      <c r="F127" s="54" t="s">
        <v>39</v>
      </c>
      <c r="G127" s="91" t="s">
        <v>40</v>
      </c>
      <c r="L127" s="15" t="s">
        <v>0</v>
      </c>
      <c r="M127" s="46" t="s">
        <v>18</v>
      </c>
      <c r="N127" s="46" t="s">
        <v>19</v>
      </c>
      <c r="O127" s="46" t="s">
        <v>20</v>
      </c>
      <c r="P127" s="46" t="s">
        <v>21</v>
      </c>
    </row>
    <row r="128" spans="2:16" x14ac:dyDescent="0.3">
      <c r="B128" s="55">
        <v>60</v>
      </c>
      <c r="C128" s="65">
        <v>311.70277777777778</v>
      </c>
      <c r="D128" s="60">
        <v>2.1267589316745831E-2</v>
      </c>
      <c r="E128" s="57">
        <v>11.25</v>
      </c>
      <c r="F128" s="56" t="s">
        <v>41</v>
      </c>
      <c r="G128" s="91"/>
      <c r="L128" s="16" t="s">
        <v>6</v>
      </c>
      <c r="M128" s="16">
        <v>62</v>
      </c>
      <c r="N128" s="76">
        <v>304.60483870967744</v>
      </c>
      <c r="O128" s="77">
        <v>2.5976719352589731E-2</v>
      </c>
      <c r="P128" s="78">
        <v>13.527272727272727</v>
      </c>
    </row>
    <row r="129" spans="2:16" x14ac:dyDescent="0.3">
      <c r="B129" s="52">
        <v>68.2</v>
      </c>
      <c r="C129" s="53">
        <v>345.95654761904768</v>
      </c>
      <c r="D129" s="79">
        <v>1.8E-3</v>
      </c>
      <c r="E129" s="53">
        <v>16.5</v>
      </c>
      <c r="F129" s="46" t="s">
        <v>67</v>
      </c>
      <c r="G129" s="46" t="s">
        <v>43</v>
      </c>
      <c r="L129" s="16" t="s">
        <v>7</v>
      </c>
      <c r="M129" s="46">
        <v>56</v>
      </c>
      <c r="N129" s="47">
        <v>314.50595238095241</v>
      </c>
      <c r="O129" s="48">
        <v>2.3681321801010655E-2</v>
      </c>
      <c r="P129" s="49">
        <v>9.6</v>
      </c>
    </row>
    <row r="130" spans="2:16" x14ac:dyDescent="0.3">
      <c r="B130" s="53" t="s">
        <v>86</v>
      </c>
      <c r="C130" s="53" t="s">
        <v>120</v>
      </c>
      <c r="D130" s="80" t="s">
        <v>122</v>
      </c>
      <c r="E130" s="82" t="s">
        <v>140</v>
      </c>
      <c r="F130" s="46" t="s">
        <v>68</v>
      </c>
      <c r="G130" s="46" t="s">
        <v>45</v>
      </c>
      <c r="L130" s="16" t="s">
        <v>8</v>
      </c>
      <c r="M130" s="46">
        <v>62</v>
      </c>
      <c r="N130" s="47">
        <v>312.125</v>
      </c>
      <c r="O130" s="48">
        <v>1.6062285495282512E-2</v>
      </c>
      <c r="P130" s="49">
        <v>12.827586206896552</v>
      </c>
    </row>
    <row r="131" spans="2:16" x14ac:dyDescent="0.3">
      <c r="B131" s="53" t="s">
        <v>85</v>
      </c>
      <c r="C131" s="53" t="s">
        <v>119</v>
      </c>
      <c r="D131" s="80" t="s">
        <v>123</v>
      </c>
      <c r="E131" s="82" t="s">
        <v>139</v>
      </c>
      <c r="F131" s="46" t="s">
        <v>69</v>
      </c>
      <c r="G131" s="46"/>
      <c r="L131" s="56" t="s">
        <v>9</v>
      </c>
      <c r="M131" s="56">
        <v>60</v>
      </c>
      <c r="N131" s="62">
        <v>311.70277777777778</v>
      </c>
      <c r="O131" s="63">
        <v>2.1267589316745831E-2</v>
      </c>
      <c r="P131" s="64">
        <v>11.25</v>
      </c>
    </row>
    <row r="132" spans="2:16" x14ac:dyDescent="0.3">
      <c r="B132" s="53" t="s">
        <v>84</v>
      </c>
      <c r="C132" s="59" t="s">
        <v>118</v>
      </c>
      <c r="D132" s="80" t="s">
        <v>124</v>
      </c>
      <c r="E132" s="82" t="s">
        <v>138</v>
      </c>
      <c r="F132" s="46" t="s">
        <v>70</v>
      </c>
      <c r="G132" s="46"/>
      <c r="L132" s="16" t="s">
        <v>10</v>
      </c>
      <c r="M132" s="46">
        <v>62</v>
      </c>
      <c r="N132" s="47">
        <v>265.20967741935482</v>
      </c>
      <c r="O132" s="48">
        <v>2.4194692777068257E-2</v>
      </c>
      <c r="P132" s="49">
        <v>11.104477611940299</v>
      </c>
    </row>
    <row r="133" spans="2:16" x14ac:dyDescent="0.3">
      <c r="B133" s="53" t="s">
        <v>83</v>
      </c>
      <c r="C133" s="53" t="s">
        <v>117</v>
      </c>
      <c r="D133" s="80" t="s">
        <v>125</v>
      </c>
      <c r="E133" s="82" t="s">
        <v>137</v>
      </c>
      <c r="F133" s="46" t="s">
        <v>71</v>
      </c>
      <c r="G133" s="46"/>
      <c r="L133" s="16" t="s">
        <v>11</v>
      </c>
      <c r="M133" s="46">
        <v>60</v>
      </c>
      <c r="N133" s="47">
        <v>314.34444444444443</v>
      </c>
      <c r="O133" s="48">
        <v>1.1474497189919056E-2</v>
      </c>
      <c r="P133" s="49">
        <v>14.693877551020408</v>
      </c>
    </row>
    <row r="134" spans="2:16" x14ac:dyDescent="0.3">
      <c r="B134" s="59" t="s">
        <v>89</v>
      </c>
      <c r="C134" s="59" t="s">
        <v>116</v>
      </c>
      <c r="D134" s="83" t="s">
        <v>126</v>
      </c>
      <c r="E134" s="84" t="s">
        <v>136</v>
      </c>
      <c r="F134" s="46" t="s">
        <v>72</v>
      </c>
      <c r="G134" s="46" t="s">
        <v>50</v>
      </c>
      <c r="L134" s="16" t="s">
        <v>2</v>
      </c>
      <c r="M134" s="46">
        <v>62</v>
      </c>
      <c r="N134" s="47">
        <v>306.33467741935482</v>
      </c>
      <c r="O134" s="48">
        <v>1.9511831268949117E-2</v>
      </c>
      <c r="P134" s="49">
        <v>12</v>
      </c>
    </row>
    <row r="135" spans="2:16" x14ac:dyDescent="0.3">
      <c r="B135" s="59" t="s">
        <v>82</v>
      </c>
      <c r="C135" s="59" t="s">
        <v>115</v>
      </c>
      <c r="D135" s="83" t="s">
        <v>127</v>
      </c>
      <c r="E135" s="84" t="s">
        <v>135</v>
      </c>
      <c r="F135" s="46" t="s">
        <v>73</v>
      </c>
      <c r="G135" s="46"/>
      <c r="L135" s="16" t="s">
        <v>12</v>
      </c>
      <c r="M135" s="46">
        <v>62</v>
      </c>
      <c r="N135" s="47">
        <v>308.98252688172045</v>
      </c>
      <c r="O135" s="48">
        <v>1.015299086926828E-2</v>
      </c>
      <c r="P135" s="49">
        <v>14.037735849056604</v>
      </c>
    </row>
    <row r="136" spans="2:16" x14ac:dyDescent="0.3">
      <c r="B136" s="59" t="s">
        <v>81</v>
      </c>
      <c r="C136" s="57" t="s">
        <v>114</v>
      </c>
      <c r="D136" s="83" t="s">
        <v>128</v>
      </c>
      <c r="E136" s="59" t="s">
        <v>134</v>
      </c>
      <c r="F136" s="46" t="s">
        <v>74</v>
      </c>
      <c r="G136" s="46"/>
      <c r="L136" s="16" t="s">
        <v>3</v>
      </c>
      <c r="M136" s="46">
        <v>60</v>
      </c>
      <c r="N136" s="47">
        <v>303.84583333333336</v>
      </c>
      <c r="O136" s="48">
        <v>1.8119569043145968E-2</v>
      </c>
      <c r="P136" s="49">
        <v>12.203389830508474</v>
      </c>
    </row>
    <row r="137" spans="2:16" x14ac:dyDescent="0.3">
      <c r="B137" s="57" t="s">
        <v>80</v>
      </c>
      <c r="C137" s="59" t="s">
        <v>141</v>
      </c>
      <c r="D137" s="81" t="s">
        <v>129</v>
      </c>
      <c r="E137" s="84" t="s">
        <v>133</v>
      </c>
      <c r="F137" s="46" t="s">
        <v>75</v>
      </c>
      <c r="G137" s="46" t="s">
        <v>54</v>
      </c>
      <c r="L137" s="16" t="s">
        <v>13</v>
      </c>
      <c r="M137" s="46">
        <v>62</v>
      </c>
      <c r="N137" s="47">
        <v>304.21639784946234</v>
      </c>
      <c r="O137" s="48">
        <v>2.7339763273349034E-2</v>
      </c>
      <c r="P137" s="49">
        <v>12.196721311475409</v>
      </c>
    </row>
    <row r="138" spans="2:16" x14ac:dyDescent="0.3">
      <c r="B138" s="50" t="s">
        <v>79</v>
      </c>
      <c r="C138" s="59" t="s">
        <v>113</v>
      </c>
      <c r="D138" s="83" t="s">
        <v>130</v>
      </c>
      <c r="E138" s="65" t="s">
        <v>132</v>
      </c>
      <c r="F138" s="46" t="s">
        <v>76</v>
      </c>
      <c r="G138" s="46"/>
      <c r="L138" s="16" t="s">
        <v>4</v>
      </c>
      <c r="M138" s="46">
        <v>60</v>
      </c>
      <c r="N138" s="47">
        <v>305.50555555555553</v>
      </c>
      <c r="O138" s="48">
        <v>1.2197450491898675E-2</v>
      </c>
      <c r="P138" s="49">
        <v>15</v>
      </c>
    </row>
    <row r="139" spans="2:16" x14ac:dyDescent="0.3">
      <c r="B139" s="50" t="s">
        <v>78</v>
      </c>
      <c r="C139" s="59" t="s">
        <v>112</v>
      </c>
      <c r="D139" s="83" t="s">
        <v>121</v>
      </c>
      <c r="E139" s="59" t="s">
        <v>131</v>
      </c>
      <c r="F139" s="46" t="s">
        <v>77</v>
      </c>
      <c r="G139" s="46" t="s">
        <v>57</v>
      </c>
      <c r="L139" s="16" t="s">
        <v>5</v>
      </c>
      <c r="M139" s="46">
        <v>62</v>
      </c>
      <c r="N139" s="47">
        <v>313.57258064516128</v>
      </c>
      <c r="O139" s="48">
        <v>9.0742312407307395E-3</v>
      </c>
      <c r="P139" s="49">
        <v>14.88</v>
      </c>
    </row>
    <row r="140" spans="2:16" x14ac:dyDescent="0.3">
      <c r="B140" s="46">
        <v>2</v>
      </c>
      <c r="C140" s="46">
        <v>3</v>
      </c>
      <c r="D140" s="46">
        <v>2</v>
      </c>
      <c r="E140" s="46">
        <v>1</v>
      </c>
      <c r="F140" s="46" t="s">
        <v>58</v>
      </c>
      <c r="G140" s="46"/>
    </row>
    <row r="141" spans="2:16" x14ac:dyDescent="0.3">
      <c r="B141" s="46">
        <v>30</v>
      </c>
      <c r="C141" s="46">
        <v>30</v>
      </c>
      <c r="D141" s="46">
        <v>20</v>
      </c>
      <c r="E141" s="46">
        <v>20</v>
      </c>
      <c r="F141" s="46" t="s">
        <v>59</v>
      </c>
      <c r="G141" s="46"/>
    </row>
    <row r="142" spans="2:16" x14ac:dyDescent="0.3">
      <c r="B142" s="46">
        <f>B140*B141</f>
        <v>60</v>
      </c>
      <c r="C142" s="46">
        <f>C140*C141</f>
        <v>90</v>
      </c>
      <c r="D142" s="46">
        <f>D140*D141</f>
        <v>40</v>
      </c>
      <c r="E142" s="46">
        <f>E140*E141</f>
        <v>20</v>
      </c>
      <c r="F142" s="46" t="s">
        <v>60</v>
      </c>
      <c r="G142" s="46"/>
    </row>
    <row r="143" spans="2:16" x14ac:dyDescent="0.3">
      <c r="B143" s="46" t="s">
        <v>90</v>
      </c>
      <c r="C143" s="46" t="s">
        <v>91</v>
      </c>
      <c r="D143" s="46" t="s">
        <v>91</v>
      </c>
      <c r="E143" s="46" t="s">
        <v>92</v>
      </c>
      <c r="F143" s="46" t="s">
        <v>40</v>
      </c>
      <c r="G143" s="46"/>
    </row>
    <row r="144" spans="2:16" x14ac:dyDescent="0.3">
      <c r="B144" s="93" t="s">
        <v>61</v>
      </c>
      <c r="C144" s="93"/>
      <c r="D144" s="46" t="s">
        <v>62</v>
      </c>
      <c r="E144" s="46" t="s">
        <v>96</v>
      </c>
      <c r="F144" s="46" t="s">
        <v>64</v>
      </c>
      <c r="G144" s="46"/>
    </row>
    <row r="145" spans="2:16" x14ac:dyDescent="0.3">
      <c r="B145" s="93"/>
      <c r="C145" s="93"/>
      <c r="D145" s="46">
        <f>SUM(B142:E142)</f>
        <v>210</v>
      </c>
      <c r="E145" s="46">
        <v>360</v>
      </c>
      <c r="F145" s="58">
        <f>((D145-E145)/E145)*100%</f>
        <v>-0.41666666666666669</v>
      </c>
      <c r="G145" s="46"/>
    </row>
    <row r="148" spans="2:16" x14ac:dyDescent="0.3">
      <c r="B148" s="7" t="s">
        <v>98</v>
      </c>
    </row>
    <row r="149" spans="2:16" x14ac:dyDescent="0.3">
      <c r="B149" s="54" t="s">
        <v>18</v>
      </c>
      <c r="C149" s="54" t="s">
        <v>19</v>
      </c>
      <c r="D149" s="54" t="s">
        <v>20</v>
      </c>
      <c r="E149" s="54" t="s">
        <v>21</v>
      </c>
      <c r="F149" s="54" t="s">
        <v>39</v>
      </c>
      <c r="G149" s="91" t="s">
        <v>40</v>
      </c>
      <c r="L149" s="15" t="s">
        <v>0</v>
      </c>
      <c r="M149" s="46" t="s">
        <v>18</v>
      </c>
      <c r="N149" s="46" t="s">
        <v>19</v>
      </c>
      <c r="O149" s="46" t="s">
        <v>20</v>
      </c>
      <c r="P149" s="46" t="s">
        <v>21</v>
      </c>
    </row>
    <row r="150" spans="2:16" x14ac:dyDescent="0.3">
      <c r="B150" s="55">
        <v>62</v>
      </c>
      <c r="C150" s="65">
        <v>265.20967741935482</v>
      </c>
      <c r="D150" s="60">
        <v>2.4194692777068257E-2</v>
      </c>
      <c r="E150" s="57">
        <v>11.104477611940299</v>
      </c>
      <c r="F150" s="56" t="s">
        <v>41</v>
      </c>
      <c r="G150" s="91"/>
      <c r="L150" s="16" t="s">
        <v>6</v>
      </c>
      <c r="M150" s="16">
        <v>62</v>
      </c>
      <c r="N150" s="76">
        <v>304.60483870967744</v>
      </c>
      <c r="O150" s="77">
        <v>2.5976719352589731E-2</v>
      </c>
      <c r="P150" s="78">
        <v>13.527272727272727</v>
      </c>
    </row>
    <row r="151" spans="2:16" x14ac:dyDescent="0.3">
      <c r="B151" s="52">
        <v>68.2</v>
      </c>
      <c r="C151" s="53">
        <v>345.95654761904768</v>
      </c>
      <c r="D151" s="79">
        <v>1.8E-3</v>
      </c>
      <c r="E151" s="53">
        <v>16.5</v>
      </c>
      <c r="F151" s="46" t="s">
        <v>67</v>
      </c>
      <c r="G151" s="46" t="s">
        <v>43</v>
      </c>
      <c r="L151" s="16" t="s">
        <v>7</v>
      </c>
      <c r="M151" s="46">
        <v>56</v>
      </c>
      <c r="N151" s="47">
        <v>314.50595238095241</v>
      </c>
      <c r="O151" s="48">
        <v>2.3681321801010655E-2</v>
      </c>
      <c r="P151" s="49">
        <v>9.6</v>
      </c>
    </row>
    <row r="152" spans="2:16" x14ac:dyDescent="0.3">
      <c r="B152" s="53" t="s">
        <v>86</v>
      </c>
      <c r="C152" s="53" t="s">
        <v>120</v>
      </c>
      <c r="D152" s="80" t="s">
        <v>122</v>
      </c>
      <c r="E152" s="82" t="s">
        <v>140</v>
      </c>
      <c r="F152" s="46" t="s">
        <v>68</v>
      </c>
      <c r="G152" s="46" t="s">
        <v>45</v>
      </c>
      <c r="L152" s="16" t="s">
        <v>8</v>
      </c>
      <c r="M152" s="46">
        <v>62</v>
      </c>
      <c r="N152" s="47">
        <v>312.125</v>
      </c>
      <c r="O152" s="48">
        <v>1.6062285495282512E-2</v>
      </c>
      <c r="P152" s="49">
        <v>12.827586206896552</v>
      </c>
    </row>
    <row r="153" spans="2:16" x14ac:dyDescent="0.3">
      <c r="B153" s="53" t="s">
        <v>85</v>
      </c>
      <c r="C153" s="53" t="s">
        <v>119</v>
      </c>
      <c r="D153" s="80" t="s">
        <v>123</v>
      </c>
      <c r="E153" s="82" t="s">
        <v>139</v>
      </c>
      <c r="F153" s="46" t="s">
        <v>69</v>
      </c>
      <c r="G153" s="46"/>
      <c r="L153" s="16" t="s">
        <v>9</v>
      </c>
      <c r="M153" s="46">
        <v>60</v>
      </c>
      <c r="N153" s="47">
        <v>311.70277777777778</v>
      </c>
      <c r="O153" s="48">
        <v>2.1267589316745831E-2</v>
      </c>
      <c r="P153" s="49">
        <v>11.25</v>
      </c>
    </row>
    <row r="154" spans="2:16" x14ac:dyDescent="0.3">
      <c r="B154" s="53" t="s">
        <v>84</v>
      </c>
      <c r="C154" s="59" t="s">
        <v>118</v>
      </c>
      <c r="D154" s="80" t="s">
        <v>124</v>
      </c>
      <c r="E154" s="82" t="s">
        <v>138</v>
      </c>
      <c r="F154" s="46" t="s">
        <v>70</v>
      </c>
      <c r="G154" s="46"/>
      <c r="L154" s="56" t="s">
        <v>10</v>
      </c>
      <c r="M154" s="56">
        <v>62</v>
      </c>
      <c r="N154" s="62">
        <v>265.20967741935482</v>
      </c>
      <c r="O154" s="63">
        <v>2.4194692777068257E-2</v>
      </c>
      <c r="P154" s="64">
        <v>11.104477611940299</v>
      </c>
    </row>
    <row r="155" spans="2:16" x14ac:dyDescent="0.3">
      <c r="B155" s="53" t="s">
        <v>83</v>
      </c>
      <c r="C155" s="53" t="s">
        <v>117</v>
      </c>
      <c r="D155" s="80" t="s">
        <v>125</v>
      </c>
      <c r="E155" s="82" t="s">
        <v>137</v>
      </c>
      <c r="F155" s="46" t="s">
        <v>71</v>
      </c>
      <c r="G155" s="46"/>
      <c r="L155" s="16" t="s">
        <v>11</v>
      </c>
      <c r="M155" s="46">
        <v>60</v>
      </c>
      <c r="N155" s="47">
        <v>314.34444444444443</v>
      </c>
      <c r="O155" s="48">
        <v>1.1474497189919056E-2</v>
      </c>
      <c r="P155" s="49">
        <v>14.693877551020408</v>
      </c>
    </row>
    <row r="156" spans="2:16" x14ac:dyDescent="0.3">
      <c r="B156" s="59" t="s">
        <v>89</v>
      </c>
      <c r="C156" s="53" t="s">
        <v>116</v>
      </c>
      <c r="D156" s="80" t="s">
        <v>126</v>
      </c>
      <c r="E156" s="82" t="s">
        <v>136</v>
      </c>
      <c r="F156" s="46" t="s">
        <v>72</v>
      </c>
      <c r="G156" s="46" t="s">
        <v>50</v>
      </c>
      <c r="L156" s="16" t="s">
        <v>2</v>
      </c>
      <c r="M156" s="46">
        <v>62</v>
      </c>
      <c r="N156" s="47">
        <v>306.33467741935482</v>
      </c>
      <c r="O156" s="48">
        <v>1.9511831268949117E-2</v>
      </c>
      <c r="P156" s="49">
        <v>12</v>
      </c>
    </row>
    <row r="157" spans="2:16" x14ac:dyDescent="0.3">
      <c r="B157" s="57" t="s">
        <v>82</v>
      </c>
      <c r="C157" s="53" t="s">
        <v>115</v>
      </c>
      <c r="D157" s="80" t="s">
        <v>127</v>
      </c>
      <c r="E157" s="84" t="s">
        <v>135</v>
      </c>
      <c r="F157" s="46" t="s">
        <v>73</v>
      </c>
      <c r="G157" s="46"/>
      <c r="L157" s="16" t="s">
        <v>12</v>
      </c>
      <c r="M157" s="46">
        <v>62</v>
      </c>
      <c r="N157" s="47">
        <v>308.98252688172045</v>
      </c>
      <c r="O157" s="48">
        <v>1.015299086926828E-2</v>
      </c>
      <c r="P157" s="49">
        <v>14.037735849056604</v>
      </c>
    </row>
    <row r="158" spans="2:16" x14ac:dyDescent="0.3">
      <c r="B158" s="53" t="s">
        <v>81</v>
      </c>
      <c r="C158" s="53" t="s">
        <v>114</v>
      </c>
      <c r="D158" s="79" t="s">
        <v>128</v>
      </c>
      <c r="E158" s="53" t="s">
        <v>134</v>
      </c>
      <c r="F158" s="46" t="s">
        <v>74</v>
      </c>
      <c r="G158" s="46"/>
      <c r="L158" s="16" t="s">
        <v>3</v>
      </c>
      <c r="M158" s="46">
        <v>60</v>
      </c>
      <c r="N158" s="47">
        <v>303.84583333333336</v>
      </c>
      <c r="O158" s="48">
        <v>1.8119569043145968E-2</v>
      </c>
      <c r="P158" s="49">
        <v>12.203389830508474</v>
      </c>
    </row>
    <row r="159" spans="2:16" x14ac:dyDescent="0.3">
      <c r="B159" s="53" t="s">
        <v>80</v>
      </c>
      <c r="C159" s="59" t="s">
        <v>141</v>
      </c>
      <c r="D159" s="83" t="s">
        <v>129</v>
      </c>
      <c r="E159" s="84" t="s">
        <v>133</v>
      </c>
      <c r="F159" s="46" t="s">
        <v>75</v>
      </c>
      <c r="G159" s="46" t="s">
        <v>54</v>
      </c>
      <c r="L159" s="16" t="s">
        <v>13</v>
      </c>
      <c r="M159" s="46">
        <v>62</v>
      </c>
      <c r="N159" s="47">
        <v>304.21639784946234</v>
      </c>
      <c r="O159" s="48">
        <v>2.7339763273349034E-2</v>
      </c>
      <c r="P159" s="49">
        <v>12.196721311475409</v>
      </c>
    </row>
    <row r="160" spans="2:16" x14ac:dyDescent="0.3">
      <c r="B160" s="52" t="s">
        <v>79</v>
      </c>
      <c r="C160" s="53" t="s">
        <v>113</v>
      </c>
      <c r="D160" s="83" t="s">
        <v>130</v>
      </c>
      <c r="E160" s="65" t="s">
        <v>132</v>
      </c>
      <c r="F160" s="46" t="s">
        <v>76</v>
      </c>
      <c r="G160" s="46"/>
      <c r="L160" s="16" t="s">
        <v>4</v>
      </c>
      <c r="M160" s="46">
        <v>60</v>
      </c>
      <c r="N160" s="47">
        <v>305.50555555555553</v>
      </c>
      <c r="O160" s="48">
        <v>1.2197450491898675E-2</v>
      </c>
      <c r="P160" s="49">
        <v>15</v>
      </c>
    </row>
    <row r="161" spans="2:16" x14ac:dyDescent="0.3">
      <c r="B161" s="52" t="s">
        <v>78</v>
      </c>
      <c r="C161" s="57" t="s">
        <v>112</v>
      </c>
      <c r="D161" s="81" t="s">
        <v>121</v>
      </c>
      <c r="E161" s="59" t="s">
        <v>131</v>
      </c>
      <c r="F161" s="46" t="s">
        <v>77</v>
      </c>
      <c r="G161" s="46" t="s">
        <v>57</v>
      </c>
      <c r="L161" s="16" t="s">
        <v>5</v>
      </c>
      <c r="M161" s="46">
        <v>62</v>
      </c>
      <c r="N161" s="47">
        <v>313.57258064516128</v>
      </c>
      <c r="O161" s="48">
        <v>9.0742312407307395E-3</v>
      </c>
      <c r="P161" s="49">
        <v>14.88</v>
      </c>
    </row>
    <row r="162" spans="2:16" x14ac:dyDescent="0.3">
      <c r="B162" s="46">
        <v>4</v>
      </c>
      <c r="C162" s="46">
        <v>0</v>
      </c>
      <c r="D162" s="46">
        <v>0</v>
      </c>
      <c r="E162" s="46">
        <v>1</v>
      </c>
      <c r="F162" s="46" t="s">
        <v>58</v>
      </c>
      <c r="G162" s="46"/>
    </row>
    <row r="163" spans="2:16" x14ac:dyDescent="0.3">
      <c r="B163" s="46">
        <v>30</v>
      </c>
      <c r="C163" s="46">
        <v>30</v>
      </c>
      <c r="D163" s="46">
        <v>20</v>
      </c>
      <c r="E163" s="46">
        <v>20</v>
      </c>
      <c r="F163" s="46" t="s">
        <v>59</v>
      </c>
      <c r="G163" s="46"/>
    </row>
    <row r="164" spans="2:16" x14ac:dyDescent="0.3">
      <c r="B164" s="46">
        <f>B162*B163</f>
        <v>120</v>
      </c>
      <c r="C164" s="46">
        <f>C162*C163</f>
        <v>0</v>
      </c>
      <c r="D164" s="46">
        <f>D162*D163</f>
        <v>0</v>
      </c>
      <c r="E164" s="46">
        <f>E162*E163</f>
        <v>20</v>
      </c>
      <c r="F164" s="46" t="s">
        <v>60</v>
      </c>
      <c r="G164" s="46"/>
    </row>
    <row r="165" spans="2:16" x14ac:dyDescent="0.3">
      <c r="B165" s="46" t="s">
        <v>90</v>
      </c>
      <c r="C165" s="46" t="s">
        <v>91</v>
      </c>
      <c r="D165" s="46" t="s">
        <v>91</v>
      </c>
      <c r="E165" s="46" t="s">
        <v>92</v>
      </c>
      <c r="F165" s="46" t="s">
        <v>40</v>
      </c>
      <c r="G165" s="46"/>
    </row>
    <row r="166" spans="2:16" x14ac:dyDescent="0.3">
      <c r="B166" s="93" t="s">
        <v>61</v>
      </c>
      <c r="C166" s="93"/>
      <c r="D166" s="46" t="s">
        <v>62</v>
      </c>
      <c r="E166" s="46" t="s">
        <v>96</v>
      </c>
      <c r="F166" s="46" t="s">
        <v>64</v>
      </c>
      <c r="G166" s="46"/>
    </row>
    <row r="167" spans="2:16" x14ac:dyDescent="0.3">
      <c r="B167" s="93"/>
      <c r="C167" s="93"/>
      <c r="D167" s="46">
        <f>SUM(B164:E164)</f>
        <v>140</v>
      </c>
      <c r="E167" s="46">
        <v>210</v>
      </c>
      <c r="F167" s="58">
        <f>((D167-E167)/E167)*100%</f>
        <v>-0.33333333333333331</v>
      </c>
      <c r="G167" s="46"/>
    </row>
    <row r="171" spans="2:16" x14ac:dyDescent="0.3">
      <c r="B171" s="7" t="s">
        <v>99</v>
      </c>
    </row>
    <row r="172" spans="2:16" x14ac:dyDescent="0.3">
      <c r="B172" s="54" t="s">
        <v>18</v>
      </c>
      <c r="C172" s="54" t="s">
        <v>19</v>
      </c>
      <c r="D172" s="54" t="s">
        <v>20</v>
      </c>
      <c r="E172" s="54" t="s">
        <v>21</v>
      </c>
      <c r="F172" s="54" t="s">
        <v>39</v>
      </c>
      <c r="G172" s="91" t="s">
        <v>40</v>
      </c>
      <c r="L172" s="15" t="s">
        <v>0</v>
      </c>
      <c r="M172" s="46" t="s">
        <v>18</v>
      </c>
      <c r="N172" s="46" t="s">
        <v>19</v>
      </c>
      <c r="O172" s="46" t="s">
        <v>20</v>
      </c>
      <c r="P172" s="46" t="s">
        <v>21</v>
      </c>
    </row>
    <row r="173" spans="2:16" x14ac:dyDescent="0.3">
      <c r="B173" s="55">
        <v>60</v>
      </c>
      <c r="C173" s="65">
        <v>314.34444444444443</v>
      </c>
      <c r="D173" s="60">
        <v>1.1474497189919056E-2</v>
      </c>
      <c r="E173" s="57">
        <v>14.693877551020408</v>
      </c>
      <c r="F173" s="56" t="s">
        <v>41</v>
      </c>
      <c r="G173" s="91"/>
      <c r="L173" s="16" t="s">
        <v>6</v>
      </c>
      <c r="M173" s="16">
        <v>62</v>
      </c>
      <c r="N173" s="76">
        <v>304.60483870967744</v>
      </c>
      <c r="O173" s="77">
        <v>2.5976719352589731E-2</v>
      </c>
      <c r="P173" s="78">
        <v>13.527272727272727</v>
      </c>
    </row>
    <row r="174" spans="2:16" x14ac:dyDescent="0.3">
      <c r="B174" s="52">
        <v>68.2</v>
      </c>
      <c r="C174" s="53">
        <v>345.95654761904768</v>
      </c>
      <c r="D174" s="79">
        <v>1.8E-3</v>
      </c>
      <c r="E174" s="53">
        <v>16.5</v>
      </c>
      <c r="F174" s="46" t="s">
        <v>67</v>
      </c>
      <c r="G174" s="46" t="s">
        <v>43</v>
      </c>
      <c r="L174" s="16" t="s">
        <v>7</v>
      </c>
      <c r="M174" s="46">
        <v>56</v>
      </c>
      <c r="N174" s="47">
        <v>314.50595238095241</v>
      </c>
      <c r="O174" s="48">
        <v>2.3681321801010655E-2</v>
      </c>
      <c r="P174" s="49">
        <v>9.6</v>
      </c>
    </row>
    <row r="175" spans="2:16" x14ac:dyDescent="0.3">
      <c r="B175" s="53" t="s">
        <v>86</v>
      </c>
      <c r="C175" s="53" t="s">
        <v>120</v>
      </c>
      <c r="D175" s="80" t="s">
        <v>122</v>
      </c>
      <c r="E175" s="82" t="s">
        <v>140</v>
      </c>
      <c r="F175" s="46" t="s">
        <v>68</v>
      </c>
      <c r="G175" s="46" t="s">
        <v>45</v>
      </c>
      <c r="L175" s="16" t="s">
        <v>8</v>
      </c>
      <c r="M175" s="46">
        <v>62</v>
      </c>
      <c r="N175" s="47">
        <v>312.125</v>
      </c>
      <c r="O175" s="48">
        <v>1.6062285495282512E-2</v>
      </c>
      <c r="P175" s="49">
        <v>12.827586206896552</v>
      </c>
    </row>
    <row r="176" spans="2:16" x14ac:dyDescent="0.3">
      <c r="B176" s="53" t="s">
        <v>85</v>
      </c>
      <c r="C176" s="53" t="s">
        <v>119</v>
      </c>
      <c r="D176" s="80" t="s">
        <v>123</v>
      </c>
      <c r="E176" s="82" t="s">
        <v>139</v>
      </c>
      <c r="F176" s="46" t="s">
        <v>69</v>
      </c>
      <c r="G176" s="46"/>
      <c r="L176" s="16" t="s">
        <v>9</v>
      </c>
      <c r="M176" s="46">
        <v>60</v>
      </c>
      <c r="N176" s="47">
        <v>311.70277777777778</v>
      </c>
      <c r="O176" s="48">
        <v>2.1267589316745831E-2</v>
      </c>
      <c r="P176" s="49">
        <v>11.25</v>
      </c>
    </row>
    <row r="177" spans="2:16" x14ac:dyDescent="0.3">
      <c r="B177" s="53" t="s">
        <v>84</v>
      </c>
      <c r="C177" s="59" t="s">
        <v>118</v>
      </c>
      <c r="D177" s="80" t="s">
        <v>124</v>
      </c>
      <c r="E177" s="82" t="s">
        <v>138</v>
      </c>
      <c r="F177" s="46" t="s">
        <v>70</v>
      </c>
      <c r="G177" s="46"/>
      <c r="L177" s="16" t="s">
        <v>10</v>
      </c>
      <c r="M177" s="46">
        <v>62</v>
      </c>
      <c r="N177" s="47">
        <v>265.20967741935482</v>
      </c>
      <c r="O177" s="48">
        <v>2.4194692777068257E-2</v>
      </c>
      <c r="P177" s="49">
        <v>11.104477611940299</v>
      </c>
    </row>
    <row r="178" spans="2:16" x14ac:dyDescent="0.3">
      <c r="B178" s="59" t="s">
        <v>83</v>
      </c>
      <c r="C178" s="59" t="s">
        <v>117</v>
      </c>
      <c r="D178" s="83" t="s">
        <v>125</v>
      </c>
      <c r="E178" s="65" t="s">
        <v>137</v>
      </c>
      <c r="F178" s="46" t="s">
        <v>71</v>
      </c>
      <c r="G178" s="46"/>
      <c r="L178" s="56" t="s">
        <v>11</v>
      </c>
      <c r="M178" s="56">
        <v>60</v>
      </c>
      <c r="N178" s="62">
        <v>314.34444444444443</v>
      </c>
      <c r="O178" s="63">
        <v>1.1474497189919056E-2</v>
      </c>
      <c r="P178" s="64">
        <v>14.693877551020408</v>
      </c>
    </row>
    <row r="179" spans="2:16" x14ac:dyDescent="0.3">
      <c r="B179" s="59" t="s">
        <v>89</v>
      </c>
      <c r="C179" s="59" t="s">
        <v>116</v>
      </c>
      <c r="D179" s="81" t="s">
        <v>126</v>
      </c>
      <c r="E179" s="84" t="s">
        <v>136</v>
      </c>
      <c r="F179" s="46" t="s">
        <v>72</v>
      </c>
      <c r="G179" s="46" t="s">
        <v>50</v>
      </c>
      <c r="L179" s="16" t="s">
        <v>2</v>
      </c>
      <c r="M179" s="46">
        <v>62</v>
      </c>
      <c r="N179" s="47">
        <v>306.33467741935482</v>
      </c>
      <c r="O179" s="48">
        <v>1.9511831268949117E-2</v>
      </c>
      <c r="P179" s="49">
        <v>12</v>
      </c>
    </row>
    <row r="180" spans="2:16" x14ac:dyDescent="0.3">
      <c r="B180" s="59" t="s">
        <v>82</v>
      </c>
      <c r="C180" s="57" t="s">
        <v>115</v>
      </c>
      <c r="D180" s="83" t="s">
        <v>127</v>
      </c>
      <c r="E180" s="84" t="s">
        <v>135</v>
      </c>
      <c r="F180" s="46" t="s">
        <v>73</v>
      </c>
      <c r="G180" s="46"/>
      <c r="L180" s="16" t="s">
        <v>12</v>
      </c>
      <c r="M180" s="46">
        <v>62</v>
      </c>
      <c r="N180" s="47">
        <v>308.98252688172045</v>
      </c>
      <c r="O180" s="48">
        <v>1.015299086926828E-2</v>
      </c>
      <c r="P180" s="49">
        <v>14.037735849056604</v>
      </c>
    </row>
    <row r="181" spans="2:16" x14ac:dyDescent="0.3">
      <c r="B181" s="59" t="s">
        <v>81</v>
      </c>
      <c r="C181" s="59" t="s">
        <v>114</v>
      </c>
      <c r="D181" s="83" t="s">
        <v>128</v>
      </c>
      <c r="E181" s="59" t="s">
        <v>134</v>
      </c>
      <c r="F181" s="46" t="s">
        <v>74</v>
      </c>
      <c r="G181" s="46"/>
      <c r="L181" s="16" t="s">
        <v>3</v>
      </c>
      <c r="M181" s="46">
        <v>60</v>
      </c>
      <c r="N181" s="47">
        <v>303.84583333333336</v>
      </c>
      <c r="O181" s="48">
        <v>1.8119569043145968E-2</v>
      </c>
      <c r="P181" s="49">
        <v>12.203389830508474</v>
      </c>
    </row>
    <row r="182" spans="2:16" x14ac:dyDescent="0.3">
      <c r="B182" s="57" t="s">
        <v>80</v>
      </c>
      <c r="C182" s="59" t="s">
        <v>141</v>
      </c>
      <c r="D182" s="83" t="s">
        <v>129</v>
      </c>
      <c r="E182" s="84" t="s">
        <v>133</v>
      </c>
      <c r="F182" s="46" t="s">
        <v>75</v>
      </c>
      <c r="G182" s="46" t="s">
        <v>54</v>
      </c>
      <c r="L182" s="16" t="s">
        <v>13</v>
      </c>
      <c r="M182" s="46">
        <v>62</v>
      </c>
      <c r="N182" s="47">
        <v>304.21639784946234</v>
      </c>
      <c r="O182" s="48">
        <v>2.7339763273349034E-2</v>
      </c>
      <c r="P182" s="49">
        <v>12.196721311475409</v>
      </c>
    </row>
    <row r="183" spans="2:16" x14ac:dyDescent="0.3">
      <c r="B183" s="50" t="s">
        <v>79</v>
      </c>
      <c r="C183" s="59" t="s">
        <v>113</v>
      </c>
      <c r="D183" s="83" t="s">
        <v>130</v>
      </c>
      <c r="E183" s="84" t="s">
        <v>132</v>
      </c>
      <c r="F183" s="46" t="s">
        <v>76</v>
      </c>
      <c r="G183" s="46"/>
      <c r="L183" s="16" t="s">
        <v>4</v>
      </c>
      <c r="M183" s="46">
        <v>60</v>
      </c>
      <c r="N183" s="47">
        <v>305.50555555555553</v>
      </c>
      <c r="O183" s="48">
        <v>1.2197450491898675E-2</v>
      </c>
      <c r="P183" s="49">
        <v>15</v>
      </c>
    </row>
    <row r="184" spans="2:16" x14ac:dyDescent="0.3">
      <c r="B184" s="50" t="s">
        <v>78</v>
      </c>
      <c r="C184" s="59" t="s">
        <v>112</v>
      </c>
      <c r="D184" s="83" t="s">
        <v>121</v>
      </c>
      <c r="E184" s="59" t="s">
        <v>131</v>
      </c>
      <c r="F184" s="46" t="s">
        <v>77</v>
      </c>
      <c r="G184" s="46" t="s">
        <v>57</v>
      </c>
      <c r="L184" s="16" t="s">
        <v>5</v>
      </c>
      <c r="M184" s="46">
        <v>62</v>
      </c>
      <c r="N184" s="47">
        <v>313.57258064516128</v>
      </c>
      <c r="O184" s="48">
        <v>9.0742312407307395E-3</v>
      </c>
      <c r="P184" s="49">
        <v>14.88</v>
      </c>
    </row>
    <row r="185" spans="2:16" x14ac:dyDescent="0.3">
      <c r="B185" s="46">
        <v>2</v>
      </c>
      <c r="C185" s="46">
        <v>4</v>
      </c>
      <c r="D185" s="46">
        <v>5</v>
      </c>
      <c r="E185" s="46">
        <v>6</v>
      </c>
      <c r="F185" s="46" t="s">
        <v>58</v>
      </c>
      <c r="G185" s="46"/>
    </row>
    <row r="186" spans="2:16" x14ac:dyDescent="0.3">
      <c r="B186" s="46">
        <v>30</v>
      </c>
      <c r="C186" s="46">
        <v>30</v>
      </c>
      <c r="D186" s="46">
        <v>20</v>
      </c>
      <c r="E186" s="46">
        <v>20</v>
      </c>
      <c r="F186" s="46" t="s">
        <v>59</v>
      </c>
      <c r="G186" s="46"/>
    </row>
    <row r="187" spans="2:16" x14ac:dyDescent="0.3">
      <c r="B187" s="46">
        <f>B185*B186</f>
        <v>60</v>
      </c>
      <c r="C187" s="46">
        <f>C185*C186</f>
        <v>120</v>
      </c>
      <c r="D187" s="46">
        <f>D185*D186</f>
        <v>100</v>
      </c>
      <c r="E187" s="46">
        <f>E185*E186</f>
        <v>120</v>
      </c>
      <c r="F187" s="46" t="s">
        <v>60</v>
      </c>
      <c r="G187" s="46"/>
    </row>
    <row r="188" spans="2:16" x14ac:dyDescent="0.3">
      <c r="B188" s="46" t="s">
        <v>90</v>
      </c>
      <c r="C188" s="46" t="s">
        <v>91</v>
      </c>
      <c r="D188" s="46" t="s">
        <v>91</v>
      </c>
      <c r="E188" s="46" t="s">
        <v>92</v>
      </c>
      <c r="F188" s="46" t="s">
        <v>40</v>
      </c>
      <c r="G188" s="46"/>
    </row>
    <row r="189" spans="2:16" x14ac:dyDescent="0.3">
      <c r="B189" s="93" t="s">
        <v>61</v>
      </c>
      <c r="C189" s="93"/>
      <c r="D189" s="46" t="s">
        <v>62</v>
      </c>
      <c r="E189" s="46" t="s">
        <v>96</v>
      </c>
      <c r="F189" s="46" t="s">
        <v>64</v>
      </c>
      <c r="G189" s="46"/>
    </row>
    <row r="190" spans="2:16" x14ac:dyDescent="0.3">
      <c r="B190" s="93"/>
      <c r="C190" s="93"/>
      <c r="D190" s="46">
        <f>SUM(B187:E187)</f>
        <v>400</v>
      </c>
      <c r="E190" s="46">
        <v>140</v>
      </c>
      <c r="F190" s="58">
        <f>((D190-E190)/E190)*100%</f>
        <v>1.8571428571428572</v>
      </c>
      <c r="G190" s="46"/>
    </row>
    <row r="194" spans="2:16" x14ac:dyDescent="0.3">
      <c r="B194" s="7" t="s">
        <v>100</v>
      </c>
    </row>
    <row r="195" spans="2:16" x14ac:dyDescent="0.3">
      <c r="B195" s="54" t="s">
        <v>18</v>
      </c>
      <c r="C195" s="54" t="s">
        <v>19</v>
      </c>
      <c r="D195" s="54" t="s">
        <v>20</v>
      </c>
      <c r="E195" s="54" t="s">
        <v>21</v>
      </c>
      <c r="F195" s="54" t="s">
        <v>39</v>
      </c>
      <c r="G195" s="91" t="s">
        <v>40</v>
      </c>
      <c r="L195" s="15" t="s">
        <v>0</v>
      </c>
      <c r="M195" s="46" t="s">
        <v>18</v>
      </c>
      <c r="N195" s="46" t="s">
        <v>19</v>
      </c>
      <c r="O195" s="46" t="s">
        <v>20</v>
      </c>
      <c r="P195" s="46" t="s">
        <v>21</v>
      </c>
    </row>
    <row r="196" spans="2:16" x14ac:dyDescent="0.3">
      <c r="B196" s="55">
        <v>62</v>
      </c>
      <c r="C196" s="65">
        <v>306.33467741935482</v>
      </c>
      <c r="D196" s="60">
        <v>1.9511831268949117E-2</v>
      </c>
      <c r="E196" s="57">
        <v>12</v>
      </c>
      <c r="F196" s="56" t="s">
        <v>41</v>
      </c>
      <c r="G196" s="91"/>
      <c r="L196" s="16" t="s">
        <v>6</v>
      </c>
      <c r="M196" s="16">
        <v>62</v>
      </c>
      <c r="N196" s="76">
        <v>304.60483870967744</v>
      </c>
      <c r="O196" s="77">
        <v>2.5976719352589731E-2</v>
      </c>
      <c r="P196" s="78">
        <v>13.527272727272727</v>
      </c>
    </row>
    <row r="197" spans="2:16" x14ac:dyDescent="0.3">
      <c r="B197" s="52">
        <v>68.2</v>
      </c>
      <c r="C197" s="53">
        <v>345.95654761904768</v>
      </c>
      <c r="D197" s="79">
        <v>1.8E-3</v>
      </c>
      <c r="E197" s="53">
        <v>16.5</v>
      </c>
      <c r="F197" s="46" t="s">
        <v>67</v>
      </c>
      <c r="G197" s="46" t="s">
        <v>43</v>
      </c>
      <c r="L197" s="16" t="s">
        <v>7</v>
      </c>
      <c r="M197" s="46">
        <v>56</v>
      </c>
      <c r="N197" s="47">
        <v>314.50595238095241</v>
      </c>
      <c r="O197" s="48">
        <v>2.3681321801010655E-2</v>
      </c>
      <c r="P197" s="49">
        <v>9.6</v>
      </c>
    </row>
    <row r="198" spans="2:16" x14ac:dyDescent="0.3">
      <c r="B198" s="53" t="s">
        <v>86</v>
      </c>
      <c r="C198" s="53" t="s">
        <v>120</v>
      </c>
      <c r="D198" s="80" t="s">
        <v>122</v>
      </c>
      <c r="E198" s="82" t="s">
        <v>140</v>
      </c>
      <c r="F198" s="46" t="s">
        <v>68</v>
      </c>
      <c r="G198" s="46" t="s">
        <v>45</v>
      </c>
      <c r="L198" s="16" t="s">
        <v>8</v>
      </c>
      <c r="M198" s="46">
        <v>62</v>
      </c>
      <c r="N198" s="47">
        <v>312.125</v>
      </c>
      <c r="O198" s="48">
        <v>1.6062285495282512E-2</v>
      </c>
      <c r="P198" s="49">
        <v>12.827586206896552</v>
      </c>
    </row>
    <row r="199" spans="2:16" x14ac:dyDescent="0.3">
      <c r="B199" s="53" t="s">
        <v>85</v>
      </c>
      <c r="C199" s="53" t="s">
        <v>119</v>
      </c>
      <c r="D199" s="80" t="s">
        <v>123</v>
      </c>
      <c r="E199" s="82" t="s">
        <v>139</v>
      </c>
      <c r="F199" s="46" t="s">
        <v>69</v>
      </c>
      <c r="G199" s="46"/>
      <c r="L199" s="16" t="s">
        <v>9</v>
      </c>
      <c r="M199" s="46">
        <v>60</v>
      </c>
      <c r="N199" s="47">
        <v>311.70277777777778</v>
      </c>
      <c r="O199" s="48">
        <v>2.1267589316745831E-2</v>
      </c>
      <c r="P199" s="49">
        <v>11.25</v>
      </c>
    </row>
    <row r="200" spans="2:16" x14ac:dyDescent="0.3">
      <c r="B200" s="53" t="s">
        <v>84</v>
      </c>
      <c r="C200" s="59" t="s">
        <v>118</v>
      </c>
      <c r="D200" s="80" t="s">
        <v>124</v>
      </c>
      <c r="E200" s="82" t="s">
        <v>138</v>
      </c>
      <c r="F200" s="46" t="s">
        <v>70</v>
      </c>
      <c r="G200" s="46"/>
      <c r="L200" s="16" t="s">
        <v>10</v>
      </c>
      <c r="M200" s="46">
        <v>62</v>
      </c>
      <c r="N200" s="47">
        <v>265.20967741935482</v>
      </c>
      <c r="O200" s="48">
        <v>2.4194692777068257E-2</v>
      </c>
      <c r="P200" s="49">
        <v>11.104477611940299</v>
      </c>
    </row>
    <row r="201" spans="2:16" x14ac:dyDescent="0.3">
      <c r="B201" s="59" t="s">
        <v>83</v>
      </c>
      <c r="C201" s="59" t="s">
        <v>117</v>
      </c>
      <c r="D201" s="83" t="s">
        <v>125</v>
      </c>
      <c r="E201" s="84" t="s">
        <v>137</v>
      </c>
      <c r="F201" s="46" t="s">
        <v>71</v>
      </c>
      <c r="G201" s="46"/>
      <c r="L201" s="16" t="s">
        <v>11</v>
      </c>
      <c r="M201" s="46">
        <v>60</v>
      </c>
      <c r="N201" s="47">
        <v>314.34444444444443</v>
      </c>
      <c r="O201" s="48">
        <v>1.1474497189919056E-2</v>
      </c>
      <c r="P201" s="49">
        <v>14.693877551020408</v>
      </c>
    </row>
    <row r="202" spans="2:16" x14ac:dyDescent="0.3">
      <c r="B202" s="59" t="s">
        <v>89</v>
      </c>
      <c r="C202" s="59" t="s">
        <v>116</v>
      </c>
      <c r="D202" s="83" t="s">
        <v>126</v>
      </c>
      <c r="E202" s="84" t="s">
        <v>136</v>
      </c>
      <c r="F202" s="46" t="s">
        <v>72</v>
      </c>
      <c r="G202" s="46" t="s">
        <v>50</v>
      </c>
      <c r="L202" s="56" t="s">
        <v>2</v>
      </c>
      <c r="M202" s="56">
        <v>62</v>
      </c>
      <c r="N202" s="62">
        <v>306.33467741935482</v>
      </c>
      <c r="O202" s="63">
        <v>1.9511831268949117E-2</v>
      </c>
      <c r="P202" s="64">
        <v>12</v>
      </c>
    </row>
    <row r="203" spans="2:16" x14ac:dyDescent="0.3">
      <c r="B203" s="57" t="s">
        <v>82</v>
      </c>
      <c r="C203" s="59" t="s">
        <v>115</v>
      </c>
      <c r="D203" s="83" t="s">
        <v>127</v>
      </c>
      <c r="E203" s="84" t="s">
        <v>135</v>
      </c>
      <c r="F203" s="46" t="s">
        <v>73</v>
      </c>
      <c r="G203" s="46"/>
      <c r="L203" s="16" t="s">
        <v>12</v>
      </c>
      <c r="M203" s="46">
        <v>62</v>
      </c>
      <c r="N203" s="47">
        <v>308.98252688172045</v>
      </c>
      <c r="O203" s="48">
        <v>1.015299086926828E-2</v>
      </c>
      <c r="P203" s="49">
        <v>14.037735849056604</v>
      </c>
    </row>
    <row r="204" spans="2:16" x14ac:dyDescent="0.3">
      <c r="B204" s="59" t="s">
        <v>81</v>
      </c>
      <c r="C204" s="57" t="s">
        <v>114</v>
      </c>
      <c r="D204" s="83" t="s">
        <v>128</v>
      </c>
      <c r="E204" s="59" t="s">
        <v>134</v>
      </c>
      <c r="F204" s="46" t="s">
        <v>74</v>
      </c>
      <c r="G204" s="46"/>
      <c r="L204" s="16" t="s">
        <v>3</v>
      </c>
      <c r="M204" s="46">
        <v>60</v>
      </c>
      <c r="N204" s="47">
        <v>303.84583333333336</v>
      </c>
      <c r="O204" s="48">
        <v>1.8119569043145968E-2</v>
      </c>
      <c r="P204" s="49">
        <v>12.203389830508474</v>
      </c>
    </row>
    <row r="205" spans="2:16" x14ac:dyDescent="0.3">
      <c r="B205" s="59" t="s">
        <v>80</v>
      </c>
      <c r="C205" s="59" t="s">
        <v>141</v>
      </c>
      <c r="D205" s="81" t="s">
        <v>129</v>
      </c>
      <c r="E205" s="65" t="s">
        <v>133</v>
      </c>
      <c r="F205" s="46" t="s">
        <v>75</v>
      </c>
      <c r="G205" s="46" t="s">
        <v>54</v>
      </c>
      <c r="L205" s="16" t="s">
        <v>13</v>
      </c>
      <c r="M205" s="46">
        <v>62</v>
      </c>
      <c r="N205" s="47">
        <v>304.21639784946234</v>
      </c>
      <c r="O205" s="48">
        <v>2.7339763273349034E-2</v>
      </c>
      <c r="P205" s="49">
        <v>12.196721311475409</v>
      </c>
    </row>
    <row r="206" spans="2:16" x14ac:dyDescent="0.3">
      <c r="B206" s="50" t="s">
        <v>79</v>
      </c>
      <c r="C206" s="59" t="s">
        <v>113</v>
      </c>
      <c r="D206" s="83" t="s">
        <v>130</v>
      </c>
      <c r="E206" s="84" t="s">
        <v>132</v>
      </c>
      <c r="F206" s="46" t="s">
        <v>76</v>
      </c>
      <c r="G206" s="46"/>
      <c r="L206" s="16" t="s">
        <v>4</v>
      </c>
      <c r="M206" s="46">
        <v>60</v>
      </c>
      <c r="N206" s="47">
        <v>305.50555555555553</v>
      </c>
      <c r="O206" s="48">
        <v>1.2197450491898675E-2</v>
      </c>
      <c r="P206" s="49">
        <v>15</v>
      </c>
    </row>
    <row r="207" spans="2:16" x14ac:dyDescent="0.3">
      <c r="B207" s="50" t="s">
        <v>78</v>
      </c>
      <c r="C207" s="59" t="s">
        <v>112</v>
      </c>
      <c r="D207" s="83" t="s">
        <v>121</v>
      </c>
      <c r="E207" s="59" t="s">
        <v>131</v>
      </c>
      <c r="F207" s="46" t="s">
        <v>77</v>
      </c>
      <c r="G207" s="46" t="s">
        <v>57</v>
      </c>
      <c r="L207" s="16" t="s">
        <v>5</v>
      </c>
      <c r="M207" s="46">
        <v>62</v>
      </c>
      <c r="N207" s="47">
        <v>313.57258064516128</v>
      </c>
      <c r="O207" s="48">
        <v>9.0742312407307395E-3</v>
      </c>
      <c r="P207" s="49">
        <v>14.88</v>
      </c>
    </row>
    <row r="208" spans="2:16" x14ac:dyDescent="0.3">
      <c r="B208" s="46">
        <v>4</v>
      </c>
      <c r="C208" s="46">
        <v>3</v>
      </c>
      <c r="D208" s="46">
        <v>2</v>
      </c>
      <c r="E208" s="46">
        <v>2</v>
      </c>
      <c r="F208" s="46" t="s">
        <v>58</v>
      </c>
      <c r="G208" s="46"/>
    </row>
    <row r="209" spans="2:16" x14ac:dyDescent="0.3">
      <c r="B209" s="46">
        <v>30</v>
      </c>
      <c r="C209" s="46">
        <v>30</v>
      </c>
      <c r="D209" s="46">
        <v>20</v>
      </c>
      <c r="E209" s="46">
        <v>20</v>
      </c>
      <c r="F209" s="46" t="s">
        <v>59</v>
      </c>
      <c r="G209" s="46"/>
    </row>
    <row r="210" spans="2:16" x14ac:dyDescent="0.3">
      <c r="B210" s="46">
        <f>B208*B209</f>
        <v>120</v>
      </c>
      <c r="C210" s="46">
        <f>C208*C209</f>
        <v>90</v>
      </c>
      <c r="D210" s="46">
        <f>D208*D209</f>
        <v>40</v>
      </c>
      <c r="E210" s="46">
        <f>E208*E209</f>
        <v>40</v>
      </c>
      <c r="F210" s="46" t="s">
        <v>60</v>
      </c>
      <c r="G210" s="46"/>
    </row>
    <row r="211" spans="2:16" x14ac:dyDescent="0.3">
      <c r="B211" s="46" t="s">
        <v>90</v>
      </c>
      <c r="C211" s="46" t="s">
        <v>91</v>
      </c>
      <c r="D211" s="46" t="s">
        <v>91</v>
      </c>
      <c r="E211" s="46" t="s">
        <v>92</v>
      </c>
      <c r="F211" s="46" t="s">
        <v>40</v>
      </c>
      <c r="G211" s="46"/>
    </row>
    <row r="212" spans="2:16" x14ac:dyDescent="0.3">
      <c r="B212" s="93" t="s">
        <v>61</v>
      </c>
      <c r="C212" s="93"/>
      <c r="D212" s="46" t="s">
        <v>62</v>
      </c>
      <c r="E212" s="46" t="s">
        <v>96</v>
      </c>
      <c r="F212" s="46" t="s">
        <v>64</v>
      </c>
      <c r="G212" s="46"/>
    </row>
    <row r="213" spans="2:16" x14ac:dyDescent="0.3">
      <c r="B213" s="93"/>
      <c r="C213" s="93"/>
      <c r="D213" s="46">
        <f>SUM(B210:E210)</f>
        <v>290</v>
      </c>
      <c r="E213" s="46">
        <v>400</v>
      </c>
      <c r="F213" s="58">
        <f>((D213-E213)/E213)*100%</f>
        <v>-0.27500000000000002</v>
      </c>
      <c r="G213" s="46"/>
    </row>
    <row r="217" spans="2:16" x14ac:dyDescent="0.3">
      <c r="B217" s="7" t="s">
        <v>101</v>
      </c>
    </row>
    <row r="218" spans="2:16" x14ac:dyDescent="0.3">
      <c r="B218" s="54" t="s">
        <v>18</v>
      </c>
      <c r="C218" s="54" t="s">
        <v>19</v>
      </c>
      <c r="D218" s="54" t="s">
        <v>20</v>
      </c>
      <c r="E218" s="54" t="s">
        <v>21</v>
      </c>
      <c r="F218" s="54" t="s">
        <v>39</v>
      </c>
      <c r="G218" s="91" t="s">
        <v>40</v>
      </c>
      <c r="L218" s="15" t="s">
        <v>0</v>
      </c>
      <c r="M218" s="46" t="s">
        <v>18</v>
      </c>
      <c r="N218" s="46" t="s">
        <v>19</v>
      </c>
      <c r="O218" s="46" t="s">
        <v>20</v>
      </c>
      <c r="P218" s="46" t="s">
        <v>21</v>
      </c>
    </row>
    <row r="219" spans="2:16" x14ac:dyDescent="0.3">
      <c r="B219" s="55">
        <v>62</v>
      </c>
      <c r="C219" s="65">
        <v>308.98252688172045</v>
      </c>
      <c r="D219" s="60">
        <v>1.015299086926828E-2</v>
      </c>
      <c r="E219" s="57">
        <v>14.037735849056604</v>
      </c>
      <c r="F219" s="56" t="s">
        <v>41</v>
      </c>
      <c r="G219" s="91"/>
      <c r="L219" s="16" t="s">
        <v>6</v>
      </c>
      <c r="M219" s="16">
        <v>62</v>
      </c>
      <c r="N219" s="76">
        <v>304.60483870967744</v>
      </c>
      <c r="O219" s="77">
        <v>2.5976719352589731E-2</v>
      </c>
      <c r="P219" s="78">
        <v>13.527272727272727</v>
      </c>
    </row>
    <row r="220" spans="2:16" x14ac:dyDescent="0.3">
      <c r="B220" s="52">
        <v>68.2</v>
      </c>
      <c r="C220" s="53">
        <v>345.95654761904768</v>
      </c>
      <c r="D220" s="79">
        <v>1.8E-3</v>
      </c>
      <c r="E220" s="53">
        <v>16.5</v>
      </c>
      <c r="F220" s="46" t="s">
        <v>67</v>
      </c>
      <c r="G220" s="46" t="s">
        <v>43</v>
      </c>
      <c r="L220" s="16" t="s">
        <v>7</v>
      </c>
      <c r="M220" s="46">
        <v>56</v>
      </c>
      <c r="N220" s="47">
        <v>314.50595238095241</v>
      </c>
      <c r="O220" s="48">
        <v>2.3681321801010655E-2</v>
      </c>
      <c r="P220" s="49">
        <v>9.6</v>
      </c>
    </row>
    <row r="221" spans="2:16" x14ac:dyDescent="0.3">
      <c r="B221" s="53" t="s">
        <v>86</v>
      </c>
      <c r="C221" s="53" t="s">
        <v>120</v>
      </c>
      <c r="D221" s="80" t="s">
        <v>122</v>
      </c>
      <c r="E221" s="82" t="s">
        <v>140</v>
      </c>
      <c r="F221" s="46" t="s">
        <v>68</v>
      </c>
      <c r="G221" s="46" t="s">
        <v>45</v>
      </c>
      <c r="L221" s="16" t="s">
        <v>8</v>
      </c>
      <c r="M221" s="46">
        <v>62</v>
      </c>
      <c r="N221" s="47">
        <v>312.125</v>
      </c>
      <c r="O221" s="48">
        <v>1.6062285495282512E-2</v>
      </c>
      <c r="P221" s="49">
        <v>12.827586206896552</v>
      </c>
    </row>
    <row r="222" spans="2:16" x14ac:dyDescent="0.3">
      <c r="B222" s="53" t="s">
        <v>85</v>
      </c>
      <c r="C222" s="53" t="s">
        <v>119</v>
      </c>
      <c r="D222" s="80" t="s">
        <v>123</v>
      </c>
      <c r="E222" s="82" t="s">
        <v>139</v>
      </c>
      <c r="F222" s="46" t="s">
        <v>69</v>
      </c>
      <c r="G222" s="46"/>
      <c r="L222" s="16" t="s">
        <v>9</v>
      </c>
      <c r="M222" s="46">
        <v>60</v>
      </c>
      <c r="N222" s="47">
        <v>311.70277777777778</v>
      </c>
      <c r="O222" s="48">
        <v>2.1267589316745831E-2</v>
      </c>
      <c r="P222" s="49">
        <v>11.25</v>
      </c>
    </row>
    <row r="223" spans="2:16" x14ac:dyDescent="0.3">
      <c r="B223" s="53" t="s">
        <v>84</v>
      </c>
      <c r="C223" s="59" t="s">
        <v>118</v>
      </c>
      <c r="D223" s="80" t="s">
        <v>124</v>
      </c>
      <c r="E223" s="82" t="s">
        <v>138</v>
      </c>
      <c r="F223" s="46" t="s">
        <v>70</v>
      </c>
      <c r="G223" s="46"/>
      <c r="L223" s="16" t="s">
        <v>10</v>
      </c>
      <c r="M223" s="46">
        <v>62</v>
      </c>
      <c r="N223" s="47">
        <v>265.20967741935482</v>
      </c>
      <c r="O223" s="48">
        <v>2.4194692777068257E-2</v>
      </c>
      <c r="P223" s="49">
        <v>11.104477611940299</v>
      </c>
    </row>
    <row r="224" spans="2:16" x14ac:dyDescent="0.3">
      <c r="B224" s="53" t="s">
        <v>83</v>
      </c>
      <c r="C224" s="53" t="s">
        <v>117</v>
      </c>
      <c r="D224" s="81" t="s">
        <v>125</v>
      </c>
      <c r="E224" s="82" t="s">
        <v>137</v>
      </c>
      <c r="F224" s="46" t="s">
        <v>71</v>
      </c>
      <c r="G224" s="46"/>
      <c r="L224" s="16" t="s">
        <v>11</v>
      </c>
      <c r="M224" s="46">
        <v>60</v>
      </c>
      <c r="N224" s="47">
        <v>314.34444444444443</v>
      </c>
      <c r="O224" s="48">
        <v>1.1474497189919056E-2</v>
      </c>
      <c r="P224" s="49">
        <v>14.693877551020408</v>
      </c>
    </row>
    <row r="225" spans="2:16" x14ac:dyDescent="0.3">
      <c r="B225" s="59" t="s">
        <v>89</v>
      </c>
      <c r="C225" s="59" t="s">
        <v>116</v>
      </c>
      <c r="D225" s="83" t="s">
        <v>126</v>
      </c>
      <c r="E225" s="65" t="s">
        <v>136</v>
      </c>
      <c r="F225" s="46" t="s">
        <v>72</v>
      </c>
      <c r="G225" s="46" t="s">
        <v>50</v>
      </c>
      <c r="L225" s="16" t="s">
        <v>2</v>
      </c>
      <c r="M225" s="46">
        <v>62</v>
      </c>
      <c r="N225" s="47">
        <v>306.33467741935482</v>
      </c>
      <c r="O225" s="48">
        <v>1.9511831268949117E-2</v>
      </c>
      <c r="P225" s="49">
        <v>12</v>
      </c>
    </row>
    <row r="226" spans="2:16" x14ac:dyDescent="0.3">
      <c r="B226" s="57" t="s">
        <v>82</v>
      </c>
      <c r="C226" s="59" t="s">
        <v>115</v>
      </c>
      <c r="D226" s="83" t="s">
        <v>127</v>
      </c>
      <c r="E226" s="84" t="s">
        <v>135</v>
      </c>
      <c r="F226" s="46" t="s">
        <v>73</v>
      </c>
      <c r="G226" s="46"/>
      <c r="L226" s="56" t="s">
        <v>12</v>
      </c>
      <c r="M226" s="56">
        <v>62</v>
      </c>
      <c r="N226" s="62">
        <v>308.98252688172045</v>
      </c>
      <c r="O226" s="63">
        <v>1.015299086926828E-2</v>
      </c>
      <c r="P226" s="64">
        <v>14.037735849056604</v>
      </c>
    </row>
    <row r="227" spans="2:16" x14ac:dyDescent="0.3">
      <c r="B227" s="59" t="s">
        <v>81</v>
      </c>
      <c r="C227" s="57" t="s">
        <v>114</v>
      </c>
      <c r="D227" s="83" t="s">
        <v>128</v>
      </c>
      <c r="E227" s="59" t="s">
        <v>134</v>
      </c>
      <c r="F227" s="46" t="s">
        <v>74</v>
      </c>
      <c r="G227" s="46"/>
      <c r="L227" s="16" t="s">
        <v>3</v>
      </c>
      <c r="M227" s="46">
        <v>60</v>
      </c>
      <c r="N227" s="47">
        <v>303.84583333333336</v>
      </c>
      <c r="O227" s="48">
        <v>1.8119569043145968E-2</v>
      </c>
      <c r="P227" s="49">
        <v>12.203389830508474</v>
      </c>
    </row>
    <row r="228" spans="2:16" x14ac:dyDescent="0.3">
      <c r="B228" s="59" t="s">
        <v>80</v>
      </c>
      <c r="C228" s="59" t="s">
        <v>141</v>
      </c>
      <c r="D228" s="83" t="s">
        <v>129</v>
      </c>
      <c r="E228" s="84" t="s">
        <v>133</v>
      </c>
      <c r="F228" s="46" t="s">
        <v>75</v>
      </c>
      <c r="G228" s="46" t="s">
        <v>54</v>
      </c>
      <c r="L228" s="16" t="s">
        <v>13</v>
      </c>
      <c r="M228" s="46">
        <v>62</v>
      </c>
      <c r="N228" s="47">
        <v>304.21639784946234</v>
      </c>
      <c r="O228" s="48">
        <v>2.7339763273349034E-2</v>
      </c>
      <c r="P228" s="49">
        <v>12.196721311475409</v>
      </c>
    </row>
    <row r="229" spans="2:16" x14ac:dyDescent="0.3">
      <c r="B229" s="50" t="s">
        <v>79</v>
      </c>
      <c r="C229" s="59" t="s">
        <v>113</v>
      </c>
      <c r="D229" s="83" t="s">
        <v>130</v>
      </c>
      <c r="E229" s="84" t="s">
        <v>132</v>
      </c>
      <c r="F229" s="46" t="s">
        <v>76</v>
      </c>
      <c r="G229" s="46"/>
      <c r="L229" s="16" t="s">
        <v>4</v>
      </c>
      <c r="M229" s="46">
        <v>60</v>
      </c>
      <c r="N229" s="47">
        <v>305.50555555555553</v>
      </c>
      <c r="O229" s="48">
        <v>1.2197450491898675E-2</v>
      </c>
      <c r="P229" s="49">
        <v>15</v>
      </c>
    </row>
    <row r="230" spans="2:16" x14ac:dyDescent="0.3">
      <c r="B230" s="50" t="s">
        <v>78</v>
      </c>
      <c r="C230" s="59" t="s">
        <v>112</v>
      </c>
      <c r="D230" s="83" t="s">
        <v>121</v>
      </c>
      <c r="E230" s="59" t="s">
        <v>131</v>
      </c>
      <c r="F230" s="46" t="s">
        <v>77</v>
      </c>
      <c r="G230" s="46" t="s">
        <v>57</v>
      </c>
      <c r="L230" s="16" t="s">
        <v>5</v>
      </c>
      <c r="M230" s="46">
        <v>62</v>
      </c>
      <c r="N230" s="47">
        <v>313.57258064516128</v>
      </c>
      <c r="O230" s="48">
        <v>9.0742312407307395E-3</v>
      </c>
      <c r="P230" s="49">
        <v>14.88</v>
      </c>
    </row>
    <row r="231" spans="2:16" x14ac:dyDescent="0.3">
      <c r="B231" s="46">
        <v>4</v>
      </c>
      <c r="C231" s="46">
        <v>3</v>
      </c>
      <c r="D231" s="46">
        <v>6</v>
      </c>
      <c r="E231" s="46">
        <v>5</v>
      </c>
      <c r="F231" s="46" t="s">
        <v>58</v>
      </c>
      <c r="G231" s="46"/>
    </row>
    <row r="232" spans="2:16" x14ac:dyDescent="0.3">
      <c r="B232" s="46">
        <v>30</v>
      </c>
      <c r="C232" s="46">
        <v>30</v>
      </c>
      <c r="D232" s="46">
        <v>20</v>
      </c>
      <c r="E232" s="46">
        <v>20</v>
      </c>
      <c r="F232" s="46" t="s">
        <v>59</v>
      </c>
      <c r="G232" s="46"/>
    </row>
    <row r="233" spans="2:16" x14ac:dyDescent="0.3">
      <c r="B233" s="46">
        <f>B231*B232</f>
        <v>120</v>
      </c>
      <c r="C233" s="46">
        <f>C231*C232</f>
        <v>90</v>
      </c>
      <c r="D233" s="46">
        <f>D231*D232</f>
        <v>120</v>
      </c>
      <c r="E233" s="46">
        <f>E231*E232</f>
        <v>100</v>
      </c>
      <c r="F233" s="46" t="s">
        <v>60</v>
      </c>
      <c r="G233" s="46"/>
    </row>
    <row r="234" spans="2:16" x14ac:dyDescent="0.3">
      <c r="B234" s="46" t="s">
        <v>90</v>
      </c>
      <c r="C234" s="46" t="s">
        <v>91</v>
      </c>
      <c r="D234" s="46" t="s">
        <v>91</v>
      </c>
      <c r="E234" s="46" t="s">
        <v>92</v>
      </c>
      <c r="F234" s="46" t="s">
        <v>40</v>
      </c>
      <c r="G234" s="46"/>
    </row>
    <row r="235" spans="2:16" x14ac:dyDescent="0.3">
      <c r="B235" s="93" t="s">
        <v>61</v>
      </c>
      <c r="C235" s="93"/>
      <c r="D235" s="46" t="s">
        <v>62</v>
      </c>
      <c r="E235" s="46" t="s">
        <v>96</v>
      </c>
      <c r="F235" s="46" t="s">
        <v>64</v>
      </c>
      <c r="G235" s="46"/>
    </row>
    <row r="236" spans="2:16" x14ac:dyDescent="0.3">
      <c r="B236" s="93"/>
      <c r="C236" s="93"/>
      <c r="D236" s="46">
        <f>SUM(B233:E233)</f>
        <v>430</v>
      </c>
      <c r="E236" s="46">
        <v>290</v>
      </c>
      <c r="F236" s="58">
        <f>((D236-E236)/E236)*100%</f>
        <v>0.48275862068965519</v>
      </c>
      <c r="G236" s="46"/>
    </row>
    <row r="240" spans="2:16" x14ac:dyDescent="0.3">
      <c r="B240" s="7" t="s">
        <v>102</v>
      </c>
    </row>
    <row r="241" spans="2:16" x14ac:dyDescent="0.3">
      <c r="B241" s="54" t="s">
        <v>18</v>
      </c>
      <c r="C241" s="54" t="s">
        <v>19</v>
      </c>
      <c r="D241" s="54" t="s">
        <v>20</v>
      </c>
      <c r="E241" s="54" t="s">
        <v>21</v>
      </c>
      <c r="F241" s="54" t="s">
        <v>39</v>
      </c>
      <c r="G241" s="91" t="s">
        <v>40</v>
      </c>
      <c r="L241" s="15" t="s">
        <v>0</v>
      </c>
      <c r="M241" s="46" t="s">
        <v>18</v>
      </c>
      <c r="N241" s="46" t="s">
        <v>19</v>
      </c>
      <c r="O241" s="46" t="s">
        <v>20</v>
      </c>
      <c r="P241" s="46" t="s">
        <v>21</v>
      </c>
    </row>
    <row r="242" spans="2:16" x14ac:dyDescent="0.3">
      <c r="B242" s="55">
        <v>60</v>
      </c>
      <c r="C242" s="65">
        <v>303.84583333333336</v>
      </c>
      <c r="D242" s="60">
        <v>1.8119569043145968E-2</v>
      </c>
      <c r="E242" s="57">
        <v>12.203389830508474</v>
      </c>
      <c r="F242" s="56" t="s">
        <v>41</v>
      </c>
      <c r="G242" s="91"/>
      <c r="L242" s="16" t="s">
        <v>6</v>
      </c>
      <c r="M242" s="16">
        <v>62</v>
      </c>
      <c r="N242" s="76">
        <v>304.60483870967744</v>
      </c>
      <c r="O242" s="77">
        <v>2.5976719352589731E-2</v>
      </c>
      <c r="P242" s="78">
        <v>13.527272727272727</v>
      </c>
    </row>
    <row r="243" spans="2:16" x14ac:dyDescent="0.3">
      <c r="B243" s="52">
        <v>68.2</v>
      </c>
      <c r="C243" s="53">
        <v>345.95654761904768</v>
      </c>
      <c r="D243" s="79">
        <v>1.8E-3</v>
      </c>
      <c r="E243" s="53">
        <v>16.5</v>
      </c>
      <c r="F243" s="46" t="s">
        <v>67</v>
      </c>
      <c r="G243" s="46" t="s">
        <v>43</v>
      </c>
      <c r="L243" s="16" t="s">
        <v>7</v>
      </c>
      <c r="M243" s="46">
        <v>56</v>
      </c>
      <c r="N243" s="47">
        <v>314.50595238095241</v>
      </c>
      <c r="O243" s="48">
        <v>2.3681321801010655E-2</v>
      </c>
      <c r="P243" s="49">
        <v>9.6</v>
      </c>
    </row>
    <row r="244" spans="2:16" x14ac:dyDescent="0.3">
      <c r="B244" s="53" t="s">
        <v>86</v>
      </c>
      <c r="C244" s="53" t="s">
        <v>120</v>
      </c>
      <c r="D244" s="80" t="s">
        <v>122</v>
      </c>
      <c r="E244" s="82" t="s">
        <v>140</v>
      </c>
      <c r="F244" s="46" t="s">
        <v>68</v>
      </c>
      <c r="G244" s="46" t="s">
        <v>45</v>
      </c>
      <c r="L244" s="16" t="s">
        <v>8</v>
      </c>
      <c r="M244" s="46">
        <v>62</v>
      </c>
      <c r="N244" s="47">
        <v>312.125</v>
      </c>
      <c r="O244" s="48">
        <v>1.6062285495282512E-2</v>
      </c>
      <c r="P244" s="49">
        <v>12.827586206896552</v>
      </c>
    </row>
    <row r="245" spans="2:16" x14ac:dyDescent="0.3">
      <c r="B245" s="53" t="s">
        <v>85</v>
      </c>
      <c r="C245" s="53" t="s">
        <v>119</v>
      </c>
      <c r="D245" s="80" t="s">
        <v>123</v>
      </c>
      <c r="E245" s="82" t="s">
        <v>139</v>
      </c>
      <c r="F245" s="46" t="s">
        <v>69</v>
      </c>
      <c r="G245" s="46"/>
      <c r="L245" s="16" t="s">
        <v>9</v>
      </c>
      <c r="M245" s="46">
        <v>60</v>
      </c>
      <c r="N245" s="47">
        <v>311.70277777777778</v>
      </c>
      <c r="O245" s="48">
        <v>2.1267589316745831E-2</v>
      </c>
      <c r="P245" s="49">
        <v>11.25</v>
      </c>
    </row>
    <row r="246" spans="2:16" x14ac:dyDescent="0.3">
      <c r="B246" s="53" t="s">
        <v>84</v>
      </c>
      <c r="C246" s="59" t="s">
        <v>118</v>
      </c>
      <c r="D246" s="80" t="s">
        <v>124</v>
      </c>
      <c r="E246" s="82" t="s">
        <v>138</v>
      </c>
      <c r="F246" s="46" t="s">
        <v>70</v>
      </c>
      <c r="G246" s="46"/>
      <c r="L246" s="16" t="s">
        <v>10</v>
      </c>
      <c r="M246" s="46">
        <v>62</v>
      </c>
      <c r="N246" s="47">
        <v>265.20967741935482</v>
      </c>
      <c r="O246" s="48">
        <v>2.4194692777068257E-2</v>
      </c>
      <c r="P246" s="49">
        <v>11.104477611940299</v>
      </c>
    </row>
    <row r="247" spans="2:16" x14ac:dyDescent="0.3">
      <c r="B247" s="59" t="s">
        <v>83</v>
      </c>
      <c r="C247" s="59" t="s">
        <v>117</v>
      </c>
      <c r="D247" s="83" t="s">
        <v>125</v>
      </c>
      <c r="E247" s="84" t="s">
        <v>137</v>
      </c>
      <c r="F247" s="46" t="s">
        <v>71</v>
      </c>
      <c r="G247" s="46"/>
      <c r="L247" s="16" t="s">
        <v>11</v>
      </c>
      <c r="M247" s="46">
        <v>60</v>
      </c>
      <c r="N247" s="47">
        <v>314.34444444444443</v>
      </c>
      <c r="O247" s="48">
        <v>1.1474497189919056E-2</v>
      </c>
      <c r="P247" s="49">
        <v>14.693877551020408</v>
      </c>
    </row>
    <row r="248" spans="2:16" x14ac:dyDescent="0.3">
      <c r="B248" s="59" t="s">
        <v>89</v>
      </c>
      <c r="C248" s="59" t="s">
        <v>116</v>
      </c>
      <c r="D248" s="83" t="s">
        <v>126</v>
      </c>
      <c r="E248" s="84" t="s">
        <v>136</v>
      </c>
      <c r="F248" s="46" t="s">
        <v>72</v>
      </c>
      <c r="G248" s="46" t="s">
        <v>50</v>
      </c>
      <c r="L248" s="16" t="s">
        <v>2</v>
      </c>
      <c r="M248" s="46">
        <v>62</v>
      </c>
      <c r="N248" s="47">
        <v>306.33467741935482</v>
      </c>
      <c r="O248" s="48">
        <v>1.9511831268949117E-2</v>
      </c>
      <c r="P248" s="49">
        <v>12</v>
      </c>
    </row>
    <row r="249" spans="2:16" x14ac:dyDescent="0.3">
      <c r="B249" s="59" t="s">
        <v>82</v>
      </c>
      <c r="C249" s="59" t="s">
        <v>115</v>
      </c>
      <c r="D249" s="83" t="s">
        <v>127</v>
      </c>
      <c r="E249" s="84" t="s">
        <v>135</v>
      </c>
      <c r="F249" s="46" t="s">
        <v>73</v>
      </c>
      <c r="G249" s="46"/>
      <c r="L249" s="16" t="s">
        <v>12</v>
      </c>
      <c r="M249" s="46">
        <v>62</v>
      </c>
      <c r="N249" s="47">
        <v>308.98252688172045</v>
      </c>
      <c r="O249" s="48">
        <v>1.015299086926828E-2</v>
      </c>
      <c r="P249" s="49">
        <v>14.037735849056604</v>
      </c>
    </row>
    <row r="250" spans="2:16" x14ac:dyDescent="0.3">
      <c r="B250" s="59" t="s">
        <v>81</v>
      </c>
      <c r="C250" s="59" t="s">
        <v>114</v>
      </c>
      <c r="D250" s="81" t="s">
        <v>128</v>
      </c>
      <c r="E250" s="59" t="s">
        <v>134</v>
      </c>
      <c r="F250" s="46" t="s">
        <v>74</v>
      </c>
      <c r="G250" s="46"/>
      <c r="L250" s="56" t="s">
        <v>3</v>
      </c>
      <c r="M250" s="56">
        <v>60</v>
      </c>
      <c r="N250" s="62">
        <v>303.84583333333336</v>
      </c>
      <c r="O250" s="63">
        <v>1.8119569043145968E-2</v>
      </c>
      <c r="P250" s="64">
        <v>12.203389830508474</v>
      </c>
    </row>
    <row r="251" spans="2:16" x14ac:dyDescent="0.3">
      <c r="B251" s="57" t="s">
        <v>80</v>
      </c>
      <c r="C251" s="57" t="s">
        <v>141</v>
      </c>
      <c r="D251" s="83" t="s">
        <v>129</v>
      </c>
      <c r="E251" s="65" t="s">
        <v>133</v>
      </c>
      <c r="F251" s="46" t="s">
        <v>75</v>
      </c>
      <c r="G251" s="46" t="s">
        <v>54</v>
      </c>
      <c r="L251" s="16" t="s">
        <v>13</v>
      </c>
      <c r="M251" s="46">
        <v>62</v>
      </c>
      <c r="N251" s="47">
        <v>304.21639784946234</v>
      </c>
      <c r="O251" s="48">
        <v>2.7339763273349034E-2</v>
      </c>
      <c r="P251" s="49">
        <v>12.196721311475409</v>
      </c>
    </row>
    <row r="252" spans="2:16" x14ac:dyDescent="0.3">
      <c r="B252" s="50" t="s">
        <v>79</v>
      </c>
      <c r="C252" s="59" t="s">
        <v>113</v>
      </c>
      <c r="D252" s="83" t="s">
        <v>130</v>
      </c>
      <c r="E252" s="84" t="s">
        <v>132</v>
      </c>
      <c r="F252" s="46" t="s">
        <v>76</v>
      </c>
      <c r="G252" s="46"/>
      <c r="L252" s="16" t="s">
        <v>4</v>
      </c>
      <c r="M252" s="46">
        <v>60</v>
      </c>
      <c r="N252" s="47">
        <v>305.50555555555553</v>
      </c>
      <c r="O252" s="48">
        <v>1.2197450491898675E-2</v>
      </c>
      <c r="P252" s="49">
        <v>15</v>
      </c>
    </row>
    <row r="253" spans="2:16" x14ac:dyDescent="0.3">
      <c r="B253" s="50" t="s">
        <v>78</v>
      </c>
      <c r="C253" s="59" t="s">
        <v>112</v>
      </c>
      <c r="D253" s="83" t="s">
        <v>121</v>
      </c>
      <c r="E253" s="59" t="s">
        <v>131</v>
      </c>
      <c r="F253" s="46" t="s">
        <v>77</v>
      </c>
      <c r="G253" s="46" t="s">
        <v>57</v>
      </c>
      <c r="L253" s="16" t="s">
        <v>5</v>
      </c>
      <c r="M253" s="46">
        <v>62</v>
      </c>
      <c r="N253" s="47">
        <v>313.57258064516128</v>
      </c>
      <c r="O253" s="48">
        <v>9.0742312407307395E-3</v>
      </c>
      <c r="P253" s="49">
        <v>14.88</v>
      </c>
    </row>
    <row r="254" spans="2:16" x14ac:dyDescent="0.3">
      <c r="B254" s="46">
        <v>2</v>
      </c>
      <c r="C254" s="46">
        <v>2</v>
      </c>
      <c r="D254" s="46">
        <v>3</v>
      </c>
      <c r="E254" s="46">
        <v>2</v>
      </c>
      <c r="F254" s="46" t="s">
        <v>58</v>
      </c>
      <c r="G254" s="46"/>
    </row>
    <row r="255" spans="2:16" x14ac:dyDescent="0.3">
      <c r="B255" s="46">
        <v>30</v>
      </c>
      <c r="C255" s="46">
        <v>30</v>
      </c>
      <c r="D255" s="46">
        <v>20</v>
      </c>
      <c r="E255" s="46">
        <v>20</v>
      </c>
      <c r="F255" s="46" t="s">
        <v>59</v>
      </c>
      <c r="G255" s="46"/>
    </row>
    <row r="256" spans="2:16" x14ac:dyDescent="0.3">
      <c r="B256" s="46">
        <f>B254*B255</f>
        <v>60</v>
      </c>
      <c r="C256" s="46">
        <f>C254*C255</f>
        <v>60</v>
      </c>
      <c r="D256" s="46">
        <f>D254*D255</f>
        <v>60</v>
      </c>
      <c r="E256" s="46">
        <f>E254*E255</f>
        <v>40</v>
      </c>
      <c r="F256" s="46" t="s">
        <v>60</v>
      </c>
      <c r="G256" s="46"/>
    </row>
    <row r="257" spans="2:16" x14ac:dyDescent="0.3">
      <c r="B257" s="46" t="s">
        <v>90</v>
      </c>
      <c r="C257" s="46" t="s">
        <v>91</v>
      </c>
      <c r="D257" s="46" t="s">
        <v>91</v>
      </c>
      <c r="E257" s="46" t="s">
        <v>92</v>
      </c>
      <c r="F257" s="46" t="s">
        <v>40</v>
      </c>
      <c r="G257" s="46"/>
    </row>
    <row r="258" spans="2:16" x14ac:dyDescent="0.3">
      <c r="B258" s="93" t="s">
        <v>61</v>
      </c>
      <c r="C258" s="93"/>
      <c r="D258" s="46" t="s">
        <v>62</v>
      </c>
      <c r="E258" s="46" t="s">
        <v>96</v>
      </c>
      <c r="F258" s="46" t="s">
        <v>64</v>
      </c>
      <c r="G258" s="46"/>
    </row>
    <row r="259" spans="2:16" x14ac:dyDescent="0.3">
      <c r="B259" s="93"/>
      <c r="C259" s="93"/>
      <c r="D259" s="46">
        <f>SUM(B256:E256)</f>
        <v>220</v>
      </c>
      <c r="E259" s="46">
        <v>430</v>
      </c>
      <c r="F259" s="58">
        <f>((D259-E259)/E259)*100%</f>
        <v>-0.48837209302325579</v>
      </c>
      <c r="G259" s="46"/>
    </row>
    <row r="263" spans="2:16" x14ac:dyDescent="0.3">
      <c r="B263" s="7" t="s">
        <v>103</v>
      </c>
    </row>
    <row r="264" spans="2:16" x14ac:dyDescent="0.3">
      <c r="B264" s="54" t="s">
        <v>18</v>
      </c>
      <c r="C264" s="54" t="s">
        <v>19</v>
      </c>
      <c r="D264" s="54" t="s">
        <v>20</v>
      </c>
      <c r="E264" s="54" t="s">
        <v>21</v>
      </c>
      <c r="F264" s="54" t="s">
        <v>39</v>
      </c>
      <c r="G264" s="91" t="s">
        <v>40</v>
      </c>
      <c r="L264" s="15" t="s">
        <v>0</v>
      </c>
      <c r="M264" s="46" t="s">
        <v>18</v>
      </c>
      <c r="N264" s="46" t="s">
        <v>19</v>
      </c>
      <c r="O264" s="46" t="s">
        <v>20</v>
      </c>
      <c r="P264" s="46" t="s">
        <v>21</v>
      </c>
    </row>
    <row r="265" spans="2:16" x14ac:dyDescent="0.3">
      <c r="B265" s="55">
        <v>62</v>
      </c>
      <c r="C265" s="65">
        <v>304.21639784946234</v>
      </c>
      <c r="D265" s="60">
        <v>2.7339763273349034E-2</v>
      </c>
      <c r="E265" s="57">
        <v>12.196721311475409</v>
      </c>
      <c r="F265" s="56" t="s">
        <v>41</v>
      </c>
      <c r="G265" s="91"/>
      <c r="L265" s="16" t="s">
        <v>6</v>
      </c>
      <c r="M265" s="16">
        <v>62</v>
      </c>
      <c r="N265" s="76">
        <v>304.60483870967744</v>
      </c>
      <c r="O265" s="77">
        <v>2.5976719352589731E-2</v>
      </c>
      <c r="P265" s="78">
        <v>13.527272727272727</v>
      </c>
    </row>
    <row r="266" spans="2:16" x14ac:dyDescent="0.3">
      <c r="B266" s="52">
        <v>68.2</v>
      </c>
      <c r="C266" s="53">
        <v>345.95654761904768</v>
      </c>
      <c r="D266" s="79">
        <v>1.8E-3</v>
      </c>
      <c r="E266" s="53">
        <v>16.5</v>
      </c>
      <c r="F266" s="46" t="s">
        <v>67</v>
      </c>
      <c r="G266" s="46" t="s">
        <v>43</v>
      </c>
      <c r="L266" s="16" t="s">
        <v>7</v>
      </c>
      <c r="M266" s="46">
        <v>56</v>
      </c>
      <c r="N266" s="47">
        <v>314.50595238095241</v>
      </c>
      <c r="O266" s="48">
        <v>2.3681321801010655E-2</v>
      </c>
      <c r="P266" s="49">
        <v>9.6</v>
      </c>
    </row>
    <row r="267" spans="2:16" x14ac:dyDescent="0.3">
      <c r="B267" s="53" t="s">
        <v>86</v>
      </c>
      <c r="C267" s="53" t="s">
        <v>120</v>
      </c>
      <c r="D267" s="80" t="s">
        <v>122</v>
      </c>
      <c r="E267" s="82" t="s">
        <v>140</v>
      </c>
      <c r="F267" s="46" t="s">
        <v>68</v>
      </c>
      <c r="G267" s="46" t="s">
        <v>45</v>
      </c>
      <c r="L267" s="16" t="s">
        <v>8</v>
      </c>
      <c r="M267" s="46">
        <v>62</v>
      </c>
      <c r="N267" s="47">
        <v>312.125</v>
      </c>
      <c r="O267" s="48">
        <v>1.6062285495282512E-2</v>
      </c>
      <c r="P267" s="49">
        <v>12.827586206896552</v>
      </c>
    </row>
    <row r="268" spans="2:16" x14ac:dyDescent="0.3">
      <c r="B268" s="53" t="s">
        <v>85</v>
      </c>
      <c r="C268" s="53" t="s">
        <v>119</v>
      </c>
      <c r="D268" s="80" t="s">
        <v>123</v>
      </c>
      <c r="E268" s="82" t="s">
        <v>139</v>
      </c>
      <c r="F268" s="46" t="s">
        <v>69</v>
      </c>
      <c r="G268" s="46"/>
      <c r="L268" s="16" t="s">
        <v>9</v>
      </c>
      <c r="M268" s="46">
        <v>60</v>
      </c>
      <c r="N268" s="47">
        <v>311.70277777777778</v>
      </c>
      <c r="O268" s="48">
        <v>2.1267589316745831E-2</v>
      </c>
      <c r="P268" s="49">
        <v>11.25</v>
      </c>
    </row>
    <row r="269" spans="2:16" x14ac:dyDescent="0.3">
      <c r="B269" s="53" t="s">
        <v>84</v>
      </c>
      <c r="C269" s="59" t="s">
        <v>118</v>
      </c>
      <c r="D269" s="80" t="s">
        <v>124</v>
      </c>
      <c r="E269" s="82" t="s">
        <v>138</v>
      </c>
      <c r="F269" s="46" t="s">
        <v>70</v>
      </c>
      <c r="G269" s="46"/>
      <c r="L269" s="16" t="s">
        <v>10</v>
      </c>
      <c r="M269" s="46">
        <v>62</v>
      </c>
      <c r="N269" s="47">
        <v>265.20967741935482</v>
      </c>
      <c r="O269" s="48">
        <v>2.4194692777068257E-2</v>
      </c>
      <c r="P269" s="49">
        <v>11.104477611940299</v>
      </c>
    </row>
    <row r="270" spans="2:16" x14ac:dyDescent="0.3">
      <c r="B270" s="59" t="s">
        <v>83</v>
      </c>
      <c r="C270" s="59" t="s">
        <v>117</v>
      </c>
      <c r="D270" s="83" t="s">
        <v>125</v>
      </c>
      <c r="E270" s="84" t="s">
        <v>137</v>
      </c>
      <c r="F270" s="46" t="s">
        <v>71</v>
      </c>
      <c r="G270" s="46"/>
      <c r="L270" s="16" t="s">
        <v>11</v>
      </c>
      <c r="M270" s="46">
        <v>60</v>
      </c>
      <c r="N270" s="47">
        <v>314.34444444444443</v>
      </c>
      <c r="O270" s="48">
        <v>1.1474497189919056E-2</v>
      </c>
      <c r="P270" s="49">
        <v>14.693877551020408</v>
      </c>
    </row>
    <row r="271" spans="2:16" x14ac:dyDescent="0.3">
      <c r="B271" s="59" t="s">
        <v>89</v>
      </c>
      <c r="C271" s="59" t="s">
        <v>116</v>
      </c>
      <c r="D271" s="83" t="s">
        <v>126</v>
      </c>
      <c r="E271" s="84" t="s">
        <v>136</v>
      </c>
      <c r="F271" s="46" t="s">
        <v>72</v>
      </c>
      <c r="G271" s="46" t="s">
        <v>50</v>
      </c>
      <c r="L271" s="16" t="s">
        <v>2</v>
      </c>
      <c r="M271" s="46">
        <v>62</v>
      </c>
      <c r="N271" s="47">
        <v>306.33467741935482</v>
      </c>
      <c r="O271" s="48">
        <v>1.9511831268949117E-2</v>
      </c>
      <c r="P271" s="49">
        <v>12</v>
      </c>
    </row>
    <row r="272" spans="2:16" x14ac:dyDescent="0.3">
      <c r="B272" s="57" t="s">
        <v>82</v>
      </c>
      <c r="C272" s="59" t="s">
        <v>115</v>
      </c>
      <c r="D272" s="83" t="s">
        <v>127</v>
      </c>
      <c r="E272" s="84" t="s">
        <v>135</v>
      </c>
      <c r="F272" s="46" t="s">
        <v>73</v>
      </c>
      <c r="G272" s="46"/>
      <c r="L272" s="16" t="s">
        <v>12</v>
      </c>
      <c r="M272" s="46">
        <v>62</v>
      </c>
      <c r="N272" s="47">
        <v>308.98252688172045</v>
      </c>
      <c r="O272" s="48">
        <v>1.015299086926828E-2</v>
      </c>
      <c r="P272" s="49">
        <v>14.037735849056604</v>
      </c>
    </row>
    <row r="273" spans="2:16" x14ac:dyDescent="0.3">
      <c r="B273" s="59" t="s">
        <v>81</v>
      </c>
      <c r="C273" s="59" t="s">
        <v>114</v>
      </c>
      <c r="D273" s="83" t="s">
        <v>128</v>
      </c>
      <c r="E273" s="59" t="s">
        <v>134</v>
      </c>
      <c r="F273" s="46" t="s">
        <v>74</v>
      </c>
      <c r="G273" s="46"/>
      <c r="L273" s="16" t="s">
        <v>3</v>
      </c>
      <c r="M273" s="46">
        <v>60</v>
      </c>
      <c r="N273" s="47">
        <v>303.84583333333336</v>
      </c>
      <c r="O273" s="48">
        <v>1.8119569043145968E-2</v>
      </c>
      <c r="P273" s="49">
        <v>12.203389830508474</v>
      </c>
    </row>
    <row r="274" spans="2:16" x14ac:dyDescent="0.3">
      <c r="B274" s="59" t="s">
        <v>80</v>
      </c>
      <c r="C274" s="57" t="s">
        <v>141</v>
      </c>
      <c r="D274" s="83" t="s">
        <v>129</v>
      </c>
      <c r="E274" s="65" t="s">
        <v>133</v>
      </c>
      <c r="F274" s="46" t="s">
        <v>75</v>
      </c>
      <c r="G274" s="46" t="s">
        <v>54</v>
      </c>
      <c r="L274" s="56" t="s">
        <v>13</v>
      </c>
      <c r="M274" s="56">
        <v>62</v>
      </c>
      <c r="N274" s="62">
        <v>304.21639784946234</v>
      </c>
      <c r="O274" s="63">
        <v>2.7339763273349034E-2</v>
      </c>
      <c r="P274" s="64">
        <v>12.196721311475409</v>
      </c>
    </row>
    <row r="275" spans="2:16" x14ac:dyDescent="0.3">
      <c r="B275" s="50" t="s">
        <v>79</v>
      </c>
      <c r="C275" s="59" t="s">
        <v>113</v>
      </c>
      <c r="D275" s="83" t="s">
        <v>130</v>
      </c>
      <c r="E275" s="84" t="s">
        <v>132</v>
      </c>
      <c r="F275" s="46" t="s">
        <v>76</v>
      </c>
      <c r="G275" s="46"/>
      <c r="L275" s="16" t="s">
        <v>4</v>
      </c>
      <c r="M275" s="46">
        <v>60</v>
      </c>
      <c r="N275" s="47">
        <v>305.50555555555553</v>
      </c>
      <c r="O275" s="48">
        <v>1.2197450491898675E-2</v>
      </c>
      <c r="P275" s="49">
        <v>15</v>
      </c>
    </row>
    <row r="276" spans="2:16" x14ac:dyDescent="0.3">
      <c r="B276" s="50" t="s">
        <v>78</v>
      </c>
      <c r="C276" s="59" t="s">
        <v>112</v>
      </c>
      <c r="D276" s="81" t="s">
        <v>121</v>
      </c>
      <c r="E276" s="59" t="s">
        <v>131</v>
      </c>
      <c r="F276" s="46" t="s">
        <v>77</v>
      </c>
      <c r="G276" s="46" t="s">
        <v>57</v>
      </c>
      <c r="L276" s="16" t="s">
        <v>5</v>
      </c>
      <c r="M276" s="46">
        <v>62</v>
      </c>
      <c r="N276" s="47">
        <v>313.57258064516128</v>
      </c>
      <c r="O276" s="48">
        <v>9.0742312407307395E-3</v>
      </c>
      <c r="P276" s="49">
        <v>14.88</v>
      </c>
    </row>
    <row r="277" spans="2:16" x14ac:dyDescent="0.3">
      <c r="B277" s="46">
        <v>4</v>
      </c>
      <c r="C277" s="46">
        <v>2</v>
      </c>
      <c r="D277" s="46">
        <v>0</v>
      </c>
      <c r="E277" s="46">
        <v>2</v>
      </c>
      <c r="F277" s="46" t="s">
        <v>58</v>
      </c>
      <c r="G277" s="46"/>
    </row>
    <row r="278" spans="2:16" x14ac:dyDescent="0.3">
      <c r="B278" s="46">
        <v>30</v>
      </c>
      <c r="C278" s="46">
        <v>30</v>
      </c>
      <c r="D278" s="46">
        <v>20</v>
      </c>
      <c r="E278" s="46">
        <v>20</v>
      </c>
      <c r="F278" s="46" t="s">
        <v>59</v>
      </c>
      <c r="G278" s="46"/>
    </row>
    <row r="279" spans="2:16" x14ac:dyDescent="0.3">
      <c r="B279" s="46">
        <f>B277*B278</f>
        <v>120</v>
      </c>
      <c r="C279" s="46">
        <f>C277*C278</f>
        <v>60</v>
      </c>
      <c r="D279" s="46">
        <f>D277*D278</f>
        <v>0</v>
      </c>
      <c r="E279" s="46">
        <f>E277*E278</f>
        <v>40</v>
      </c>
      <c r="F279" s="46" t="s">
        <v>60</v>
      </c>
      <c r="G279" s="46"/>
    </row>
    <row r="280" spans="2:16" x14ac:dyDescent="0.3">
      <c r="B280" s="46" t="s">
        <v>90</v>
      </c>
      <c r="C280" s="46" t="s">
        <v>91</v>
      </c>
      <c r="D280" s="46" t="s">
        <v>91</v>
      </c>
      <c r="E280" s="46" t="s">
        <v>92</v>
      </c>
      <c r="F280" s="46" t="s">
        <v>40</v>
      </c>
      <c r="G280" s="46"/>
    </row>
    <row r="281" spans="2:16" x14ac:dyDescent="0.3">
      <c r="B281" s="93" t="s">
        <v>61</v>
      </c>
      <c r="C281" s="93"/>
      <c r="D281" s="46" t="s">
        <v>62</v>
      </c>
      <c r="E281" s="46" t="s">
        <v>96</v>
      </c>
      <c r="F281" s="46" t="s">
        <v>64</v>
      </c>
      <c r="G281" s="46"/>
    </row>
    <row r="282" spans="2:16" x14ac:dyDescent="0.3">
      <c r="B282" s="93"/>
      <c r="C282" s="93"/>
      <c r="D282" s="46">
        <f>SUM(B279:E279)</f>
        <v>220</v>
      </c>
      <c r="E282" s="46">
        <v>220</v>
      </c>
      <c r="F282" s="58">
        <f>((D282-E282)/E282)*100%</f>
        <v>0</v>
      </c>
      <c r="G282" s="46"/>
    </row>
    <row r="286" spans="2:16" x14ac:dyDescent="0.3">
      <c r="B286" s="7" t="s">
        <v>104</v>
      </c>
    </row>
    <row r="287" spans="2:16" x14ac:dyDescent="0.3">
      <c r="B287" s="54" t="s">
        <v>18</v>
      </c>
      <c r="C287" s="54" t="s">
        <v>19</v>
      </c>
      <c r="D287" s="54" t="s">
        <v>20</v>
      </c>
      <c r="E287" s="54" t="s">
        <v>21</v>
      </c>
      <c r="F287" s="54" t="s">
        <v>39</v>
      </c>
      <c r="G287" s="91" t="s">
        <v>40</v>
      </c>
      <c r="L287" s="15" t="s">
        <v>0</v>
      </c>
      <c r="M287" s="46" t="s">
        <v>18</v>
      </c>
      <c r="N287" s="46" t="s">
        <v>19</v>
      </c>
      <c r="O287" s="46" t="s">
        <v>20</v>
      </c>
      <c r="P287" s="46" t="s">
        <v>21</v>
      </c>
    </row>
    <row r="288" spans="2:16" x14ac:dyDescent="0.3">
      <c r="B288" s="55">
        <v>60</v>
      </c>
      <c r="C288" s="65">
        <v>305.50555555555553</v>
      </c>
      <c r="D288" s="60">
        <v>1.2197450491898675E-2</v>
      </c>
      <c r="E288" s="57">
        <v>15</v>
      </c>
      <c r="F288" s="56" t="s">
        <v>41</v>
      </c>
      <c r="G288" s="91"/>
      <c r="L288" s="16" t="s">
        <v>6</v>
      </c>
      <c r="M288" s="16">
        <v>62</v>
      </c>
      <c r="N288" s="76">
        <v>304.60483870967744</v>
      </c>
      <c r="O288" s="77">
        <v>2.5976719352589731E-2</v>
      </c>
      <c r="P288" s="78">
        <v>13.527272727272727</v>
      </c>
    </row>
    <row r="289" spans="2:16" x14ac:dyDescent="0.3">
      <c r="B289" s="52">
        <v>68.2</v>
      </c>
      <c r="C289" s="53">
        <v>345.95654761904768</v>
      </c>
      <c r="D289" s="79">
        <v>1.8E-3</v>
      </c>
      <c r="E289" s="53">
        <v>16.5</v>
      </c>
      <c r="F289" s="46" t="s">
        <v>67</v>
      </c>
      <c r="G289" s="46" t="s">
        <v>43</v>
      </c>
      <c r="L289" s="16" t="s">
        <v>7</v>
      </c>
      <c r="M289" s="46">
        <v>56</v>
      </c>
      <c r="N289" s="47">
        <v>314.50595238095241</v>
      </c>
      <c r="O289" s="48">
        <v>2.3681321801010655E-2</v>
      </c>
      <c r="P289" s="49">
        <v>9.6</v>
      </c>
    </row>
    <row r="290" spans="2:16" x14ac:dyDescent="0.3">
      <c r="B290" s="53" t="s">
        <v>86</v>
      </c>
      <c r="C290" s="53" t="s">
        <v>120</v>
      </c>
      <c r="D290" s="80" t="s">
        <v>122</v>
      </c>
      <c r="E290" s="82" t="s">
        <v>140</v>
      </c>
      <c r="F290" s="46" t="s">
        <v>68</v>
      </c>
      <c r="G290" s="46" t="s">
        <v>45</v>
      </c>
      <c r="L290" s="16" t="s">
        <v>8</v>
      </c>
      <c r="M290" s="46">
        <v>62</v>
      </c>
      <c r="N290" s="47">
        <v>312.125</v>
      </c>
      <c r="O290" s="48">
        <v>1.6062285495282512E-2</v>
      </c>
      <c r="P290" s="49">
        <v>12.827586206896552</v>
      </c>
    </row>
    <row r="291" spans="2:16" x14ac:dyDescent="0.3">
      <c r="B291" s="53" t="s">
        <v>85</v>
      </c>
      <c r="C291" s="53" t="s">
        <v>119</v>
      </c>
      <c r="D291" s="80" t="s">
        <v>123</v>
      </c>
      <c r="E291" s="82" t="s">
        <v>139</v>
      </c>
      <c r="F291" s="46" t="s">
        <v>69</v>
      </c>
      <c r="G291" s="46"/>
      <c r="L291" s="16" t="s">
        <v>9</v>
      </c>
      <c r="M291" s="46">
        <v>60</v>
      </c>
      <c r="N291" s="47">
        <v>311.70277777777778</v>
      </c>
      <c r="O291" s="48">
        <v>2.1267589316745831E-2</v>
      </c>
      <c r="P291" s="49">
        <v>11.25</v>
      </c>
    </row>
    <row r="292" spans="2:16" x14ac:dyDescent="0.3">
      <c r="B292" s="53" t="s">
        <v>84</v>
      </c>
      <c r="C292" s="59" t="s">
        <v>118</v>
      </c>
      <c r="D292" s="80" t="s">
        <v>124</v>
      </c>
      <c r="E292" s="65" t="s">
        <v>138</v>
      </c>
      <c r="F292" s="46" t="s">
        <v>70</v>
      </c>
      <c r="G292" s="46"/>
      <c r="L292" s="16" t="s">
        <v>10</v>
      </c>
      <c r="M292" s="46">
        <v>62</v>
      </c>
      <c r="N292" s="47">
        <v>265.20967741935482</v>
      </c>
      <c r="O292" s="48">
        <v>2.4194692777068257E-2</v>
      </c>
      <c r="P292" s="49">
        <v>11.104477611940299</v>
      </c>
    </row>
    <row r="293" spans="2:16" x14ac:dyDescent="0.3">
      <c r="B293" s="53" t="s">
        <v>83</v>
      </c>
      <c r="C293" s="53" t="s">
        <v>117</v>
      </c>
      <c r="D293" s="81" t="s">
        <v>125</v>
      </c>
      <c r="E293" s="82" t="s">
        <v>137</v>
      </c>
      <c r="F293" s="46" t="s">
        <v>71</v>
      </c>
      <c r="G293" s="46"/>
      <c r="L293" s="16" t="s">
        <v>11</v>
      </c>
      <c r="M293" s="46">
        <v>60</v>
      </c>
      <c r="N293" s="47">
        <v>314.34444444444443</v>
      </c>
      <c r="O293" s="48">
        <v>1.1474497189919056E-2</v>
      </c>
      <c r="P293" s="49">
        <v>14.693877551020408</v>
      </c>
    </row>
    <row r="294" spans="2:16" x14ac:dyDescent="0.3">
      <c r="B294" s="59" t="s">
        <v>89</v>
      </c>
      <c r="C294" s="59" t="s">
        <v>116</v>
      </c>
      <c r="D294" s="83" t="s">
        <v>126</v>
      </c>
      <c r="E294" s="84" t="s">
        <v>136</v>
      </c>
      <c r="F294" s="46" t="s">
        <v>72</v>
      </c>
      <c r="G294" s="46" t="s">
        <v>50</v>
      </c>
      <c r="L294" s="16" t="s">
        <v>2</v>
      </c>
      <c r="M294" s="46">
        <v>62</v>
      </c>
      <c r="N294" s="47">
        <v>306.33467741935482</v>
      </c>
      <c r="O294" s="48">
        <v>1.9511831268949117E-2</v>
      </c>
      <c r="P294" s="49">
        <v>12</v>
      </c>
    </row>
    <row r="295" spans="2:16" x14ac:dyDescent="0.3">
      <c r="B295" s="59" t="s">
        <v>82</v>
      </c>
      <c r="C295" s="59" t="s">
        <v>115</v>
      </c>
      <c r="D295" s="83" t="s">
        <v>127</v>
      </c>
      <c r="E295" s="84" t="s">
        <v>135</v>
      </c>
      <c r="F295" s="46" t="s">
        <v>73</v>
      </c>
      <c r="G295" s="46"/>
      <c r="L295" s="16" t="s">
        <v>12</v>
      </c>
      <c r="M295" s="46">
        <v>62</v>
      </c>
      <c r="N295" s="47">
        <v>308.98252688172045</v>
      </c>
      <c r="O295" s="48">
        <v>1.015299086926828E-2</v>
      </c>
      <c r="P295" s="49">
        <v>14.037735849056604</v>
      </c>
    </row>
    <row r="296" spans="2:16" x14ac:dyDescent="0.3">
      <c r="B296" s="59" t="s">
        <v>81</v>
      </c>
      <c r="C296" s="57" t="s">
        <v>114</v>
      </c>
      <c r="D296" s="83" t="s">
        <v>128</v>
      </c>
      <c r="E296" s="59" t="s">
        <v>134</v>
      </c>
      <c r="F296" s="46" t="s">
        <v>74</v>
      </c>
      <c r="G296" s="46"/>
      <c r="L296" s="16" t="s">
        <v>3</v>
      </c>
      <c r="M296" s="46">
        <v>60</v>
      </c>
      <c r="N296" s="47">
        <v>303.84583333333336</v>
      </c>
      <c r="O296" s="48">
        <v>1.8119569043145968E-2</v>
      </c>
      <c r="P296" s="49">
        <v>12.203389830508474</v>
      </c>
    </row>
    <row r="297" spans="2:16" x14ac:dyDescent="0.3">
      <c r="B297" s="57" t="s">
        <v>80</v>
      </c>
      <c r="C297" s="59" t="s">
        <v>141</v>
      </c>
      <c r="D297" s="83" t="s">
        <v>129</v>
      </c>
      <c r="E297" s="84" t="s">
        <v>133</v>
      </c>
      <c r="F297" s="46" t="s">
        <v>75</v>
      </c>
      <c r="G297" s="46" t="s">
        <v>54</v>
      </c>
      <c r="L297" s="16" t="s">
        <v>13</v>
      </c>
      <c r="M297" s="46">
        <v>62</v>
      </c>
      <c r="N297" s="47">
        <v>304.21639784946234</v>
      </c>
      <c r="O297" s="48">
        <v>2.7339763273349034E-2</v>
      </c>
      <c r="P297" s="49">
        <v>12.196721311475409</v>
      </c>
    </row>
    <row r="298" spans="2:16" x14ac:dyDescent="0.3">
      <c r="B298" s="50" t="s">
        <v>79</v>
      </c>
      <c r="C298" s="59" t="s">
        <v>113</v>
      </c>
      <c r="D298" s="83" t="s">
        <v>130</v>
      </c>
      <c r="E298" s="84" t="s">
        <v>132</v>
      </c>
      <c r="F298" s="46" t="s">
        <v>76</v>
      </c>
      <c r="G298" s="46"/>
      <c r="L298" s="56" t="s">
        <v>4</v>
      </c>
      <c r="M298" s="56">
        <v>60</v>
      </c>
      <c r="N298" s="62">
        <v>305.50555555555553</v>
      </c>
      <c r="O298" s="63">
        <v>1.2197450491898675E-2</v>
      </c>
      <c r="P298" s="64">
        <v>15</v>
      </c>
    </row>
    <row r="299" spans="2:16" x14ac:dyDescent="0.3">
      <c r="B299" s="50" t="s">
        <v>78</v>
      </c>
      <c r="C299" s="59" t="s">
        <v>112</v>
      </c>
      <c r="D299" s="83" t="s">
        <v>121</v>
      </c>
      <c r="E299" s="59" t="s">
        <v>131</v>
      </c>
      <c r="F299" s="46" t="s">
        <v>77</v>
      </c>
      <c r="G299" s="46" t="s">
        <v>57</v>
      </c>
      <c r="L299" s="16" t="s">
        <v>5</v>
      </c>
      <c r="M299" s="46">
        <v>62</v>
      </c>
      <c r="N299" s="47">
        <v>313.57258064516128</v>
      </c>
      <c r="O299" s="48">
        <v>9.0742312407307395E-3</v>
      </c>
      <c r="P299" s="49">
        <v>14.88</v>
      </c>
    </row>
    <row r="300" spans="2:16" x14ac:dyDescent="0.3">
      <c r="B300" s="46">
        <v>2</v>
      </c>
      <c r="C300" s="46">
        <v>3</v>
      </c>
      <c r="D300" s="46">
        <v>6</v>
      </c>
      <c r="E300" s="46">
        <v>7</v>
      </c>
      <c r="F300" s="46" t="s">
        <v>58</v>
      </c>
      <c r="G300" s="46"/>
    </row>
    <row r="301" spans="2:16" x14ac:dyDescent="0.3">
      <c r="B301" s="46">
        <v>30</v>
      </c>
      <c r="C301" s="46">
        <v>30</v>
      </c>
      <c r="D301" s="46">
        <v>20</v>
      </c>
      <c r="E301" s="46">
        <v>20</v>
      </c>
      <c r="F301" s="46" t="s">
        <v>59</v>
      </c>
      <c r="G301" s="46"/>
    </row>
    <row r="302" spans="2:16" x14ac:dyDescent="0.3">
      <c r="B302" s="46">
        <f>B300*B301</f>
        <v>60</v>
      </c>
      <c r="C302" s="46">
        <f>C300*C301</f>
        <v>90</v>
      </c>
      <c r="D302" s="46">
        <f>D300*D301</f>
        <v>120</v>
      </c>
      <c r="E302" s="46">
        <f>E300*E301</f>
        <v>140</v>
      </c>
      <c r="F302" s="46" t="s">
        <v>60</v>
      </c>
      <c r="G302" s="46"/>
    </row>
    <row r="303" spans="2:16" x14ac:dyDescent="0.3">
      <c r="B303" s="46" t="s">
        <v>90</v>
      </c>
      <c r="C303" s="46" t="s">
        <v>91</v>
      </c>
      <c r="D303" s="46" t="s">
        <v>91</v>
      </c>
      <c r="E303" s="46" t="s">
        <v>92</v>
      </c>
      <c r="F303" s="46" t="s">
        <v>40</v>
      </c>
      <c r="G303" s="46"/>
    </row>
    <row r="304" spans="2:16" x14ac:dyDescent="0.3">
      <c r="B304" s="93" t="s">
        <v>61</v>
      </c>
      <c r="C304" s="93"/>
      <c r="D304" s="46" t="s">
        <v>62</v>
      </c>
      <c r="E304" s="46" t="s">
        <v>96</v>
      </c>
      <c r="F304" s="46" t="s">
        <v>64</v>
      </c>
      <c r="G304" s="46"/>
    </row>
    <row r="305" spans="2:16" x14ac:dyDescent="0.3">
      <c r="B305" s="93"/>
      <c r="C305" s="93"/>
      <c r="D305" s="46">
        <f>SUM(B302:E302)</f>
        <v>410</v>
      </c>
      <c r="E305" s="46">
        <v>220</v>
      </c>
      <c r="F305" s="58">
        <f>((D305-E305)/E305)*100%</f>
        <v>0.86363636363636365</v>
      </c>
      <c r="G305" s="46"/>
    </row>
    <row r="309" spans="2:16" x14ac:dyDescent="0.3">
      <c r="B309" s="7" t="s">
        <v>105</v>
      </c>
    </row>
    <row r="310" spans="2:16" x14ac:dyDescent="0.3">
      <c r="B310" s="54" t="s">
        <v>18</v>
      </c>
      <c r="C310" s="54" t="s">
        <v>19</v>
      </c>
      <c r="D310" s="54" t="s">
        <v>20</v>
      </c>
      <c r="E310" s="54" t="s">
        <v>21</v>
      </c>
      <c r="F310" s="54" t="s">
        <v>39</v>
      </c>
      <c r="G310" s="91" t="s">
        <v>40</v>
      </c>
      <c r="L310" s="15" t="s">
        <v>0</v>
      </c>
      <c r="M310" s="46" t="s">
        <v>18</v>
      </c>
      <c r="N310" s="46" t="s">
        <v>19</v>
      </c>
      <c r="O310" s="46" t="s">
        <v>20</v>
      </c>
      <c r="P310" s="46" t="s">
        <v>21</v>
      </c>
    </row>
    <row r="311" spans="2:16" x14ac:dyDescent="0.3">
      <c r="B311" s="55">
        <v>62</v>
      </c>
      <c r="C311" s="65">
        <v>313.57258064516128</v>
      </c>
      <c r="D311" s="60">
        <v>9.0742312407307395E-3</v>
      </c>
      <c r="E311" s="57">
        <v>14.88</v>
      </c>
      <c r="F311" s="56" t="s">
        <v>41</v>
      </c>
      <c r="G311" s="91"/>
      <c r="L311" s="16" t="s">
        <v>6</v>
      </c>
      <c r="M311" s="16">
        <v>62</v>
      </c>
      <c r="N311" s="76">
        <v>304.60483870967744</v>
      </c>
      <c r="O311" s="77">
        <v>2.5976719352589731E-2</v>
      </c>
      <c r="P311" s="78">
        <v>13.527272727272727</v>
      </c>
    </row>
    <row r="312" spans="2:16" x14ac:dyDescent="0.3">
      <c r="B312" s="52">
        <v>68.2</v>
      </c>
      <c r="C312" s="53">
        <v>345.95654761904768</v>
      </c>
      <c r="D312" s="79">
        <v>1.8E-3</v>
      </c>
      <c r="E312" s="53">
        <v>16.5</v>
      </c>
      <c r="F312" s="46" t="s">
        <v>67</v>
      </c>
      <c r="G312" s="46" t="s">
        <v>43</v>
      </c>
      <c r="L312" s="16" t="s">
        <v>7</v>
      </c>
      <c r="M312" s="46">
        <v>56</v>
      </c>
      <c r="N312" s="47">
        <v>314.50595238095241</v>
      </c>
      <c r="O312" s="48">
        <v>2.3681321801010655E-2</v>
      </c>
      <c r="P312" s="49">
        <v>9.6</v>
      </c>
    </row>
    <row r="313" spans="2:16" x14ac:dyDescent="0.3">
      <c r="B313" s="53" t="s">
        <v>86</v>
      </c>
      <c r="C313" s="53" t="s">
        <v>120</v>
      </c>
      <c r="D313" s="80" t="s">
        <v>122</v>
      </c>
      <c r="E313" s="82" t="s">
        <v>140</v>
      </c>
      <c r="F313" s="46" t="s">
        <v>68</v>
      </c>
      <c r="G313" s="46" t="s">
        <v>45</v>
      </c>
      <c r="L313" s="16" t="s">
        <v>8</v>
      </c>
      <c r="M313" s="46">
        <v>62</v>
      </c>
      <c r="N313" s="47">
        <v>312.125</v>
      </c>
      <c r="O313" s="48">
        <v>1.6062285495282512E-2</v>
      </c>
      <c r="P313" s="49">
        <v>12.827586206896552</v>
      </c>
    </row>
    <row r="314" spans="2:16" x14ac:dyDescent="0.3">
      <c r="B314" s="53" t="s">
        <v>85</v>
      </c>
      <c r="C314" s="53" t="s">
        <v>119</v>
      </c>
      <c r="D314" s="80" t="s">
        <v>123</v>
      </c>
      <c r="E314" s="82" t="s">
        <v>139</v>
      </c>
      <c r="F314" s="46" t="s">
        <v>69</v>
      </c>
      <c r="G314" s="46"/>
      <c r="L314" s="16" t="s">
        <v>9</v>
      </c>
      <c r="M314" s="46">
        <v>60</v>
      </c>
      <c r="N314" s="47">
        <v>311.70277777777778</v>
      </c>
      <c r="O314" s="48">
        <v>2.1267589316745831E-2</v>
      </c>
      <c r="P314" s="49">
        <v>11.25</v>
      </c>
    </row>
    <row r="315" spans="2:16" x14ac:dyDescent="0.3">
      <c r="B315" s="53" t="s">
        <v>84</v>
      </c>
      <c r="C315" s="59" t="s">
        <v>118</v>
      </c>
      <c r="D315" s="80" t="s">
        <v>124</v>
      </c>
      <c r="E315" s="82" t="s">
        <v>138</v>
      </c>
      <c r="F315" s="46" t="s">
        <v>70</v>
      </c>
      <c r="G315" s="46"/>
      <c r="L315" s="16" t="s">
        <v>10</v>
      </c>
      <c r="M315" s="46">
        <v>62</v>
      </c>
      <c r="N315" s="47">
        <v>265.20967741935482</v>
      </c>
      <c r="O315" s="48">
        <v>2.4194692777068257E-2</v>
      </c>
      <c r="P315" s="49">
        <v>11.104477611940299</v>
      </c>
    </row>
    <row r="316" spans="2:16" x14ac:dyDescent="0.3">
      <c r="B316" s="53" t="s">
        <v>83</v>
      </c>
      <c r="C316" s="53" t="s">
        <v>117</v>
      </c>
      <c r="D316" s="81" t="s">
        <v>125</v>
      </c>
      <c r="E316" s="65" t="s">
        <v>137</v>
      </c>
      <c r="F316" s="46" t="s">
        <v>71</v>
      </c>
      <c r="G316" s="46"/>
      <c r="L316" s="16" t="s">
        <v>11</v>
      </c>
      <c r="M316" s="46">
        <v>60</v>
      </c>
      <c r="N316" s="47">
        <v>314.34444444444443</v>
      </c>
      <c r="O316" s="48">
        <v>1.1474497189919056E-2</v>
      </c>
      <c r="P316" s="49">
        <v>14.693877551020408</v>
      </c>
    </row>
    <row r="317" spans="2:16" x14ac:dyDescent="0.3">
      <c r="B317" s="59" t="s">
        <v>89</v>
      </c>
      <c r="C317" s="59" t="s">
        <v>116</v>
      </c>
      <c r="D317" s="83" t="s">
        <v>126</v>
      </c>
      <c r="E317" s="84" t="s">
        <v>136</v>
      </c>
      <c r="F317" s="46" t="s">
        <v>72</v>
      </c>
      <c r="G317" s="46" t="s">
        <v>50</v>
      </c>
      <c r="L317" s="16" t="s">
        <v>2</v>
      </c>
      <c r="M317" s="46">
        <v>62</v>
      </c>
      <c r="N317" s="47">
        <v>306.33467741935482</v>
      </c>
      <c r="O317" s="48">
        <v>1.9511831268949117E-2</v>
      </c>
      <c r="P317" s="49">
        <v>12</v>
      </c>
    </row>
    <row r="318" spans="2:16" x14ac:dyDescent="0.3">
      <c r="B318" s="57" t="s">
        <v>82</v>
      </c>
      <c r="C318" s="57" t="s">
        <v>115</v>
      </c>
      <c r="D318" s="83" t="s">
        <v>127</v>
      </c>
      <c r="E318" s="84" t="s">
        <v>135</v>
      </c>
      <c r="F318" s="46" t="s">
        <v>73</v>
      </c>
      <c r="G318" s="46"/>
      <c r="L318" s="16" t="s">
        <v>12</v>
      </c>
      <c r="M318" s="46">
        <v>62</v>
      </c>
      <c r="N318" s="47">
        <v>308.98252688172045</v>
      </c>
      <c r="O318" s="48">
        <v>1.015299086926828E-2</v>
      </c>
      <c r="P318" s="49">
        <v>14.037735849056604</v>
      </c>
    </row>
    <row r="319" spans="2:16" x14ac:dyDescent="0.3">
      <c r="B319" s="59" t="s">
        <v>81</v>
      </c>
      <c r="C319" s="59" t="s">
        <v>114</v>
      </c>
      <c r="D319" s="83" t="s">
        <v>128</v>
      </c>
      <c r="E319" s="59" t="s">
        <v>134</v>
      </c>
      <c r="F319" s="46" t="s">
        <v>74</v>
      </c>
      <c r="G319" s="46"/>
      <c r="L319" s="16" t="s">
        <v>3</v>
      </c>
      <c r="M319" s="46">
        <v>60</v>
      </c>
      <c r="N319" s="47">
        <v>303.84583333333336</v>
      </c>
      <c r="O319" s="48">
        <v>1.8119569043145968E-2</v>
      </c>
      <c r="P319" s="49">
        <v>12.203389830508474</v>
      </c>
    </row>
    <row r="320" spans="2:16" x14ac:dyDescent="0.3">
      <c r="B320" s="59" t="s">
        <v>80</v>
      </c>
      <c r="C320" s="59" t="s">
        <v>141</v>
      </c>
      <c r="D320" s="83" t="s">
        <v>129</v>
      </c>
      <c r="E320" s="84" t="s">
        <v>133</v>
      </c>
      <c r="F320" s="46" t="s">
        <v>75</v>
      </c>
      <c r="G320" s="46" t="s">
        <v>54</v>
      </c>
      <c r="L320" s="16" t="s">
        <v>13</v>
      </c>
      <c r="M320" s="46">
        <v>62</v>
      </c>
      <c r="N320" s="47">
        <v>304.21639784946234</v>
      </c>
      <c r="O320" s="48">
        <v>2.7339763273349034E-2</v>
      </c>
      <c r="P320" s="49">
        <v>12.196721311475409</v>
      </c>
    </row>
    <row r="321" spans="2:16" x14ac:dyDescent="0.3">
      <c r="B321" s="50" t="s">
        <v>79</v>
      </c>
      <c r="C321" s="59" t="s">
        <v>113</v>
      </c>
      <c r="D321" s="83" t="s">
        <v>130</v>
      </c>
      <c r="E321" s="84" t="s">
        <v>132</v>
      </c>
      <c r="F321" s="46" t="s">
        <v>76</v>
      </c>
      <c r="G321" s="46"/>
      <c r="L321" s="16" t="s">
        <v>4</v>
      </c>
      <c r="M321" s="46">
        <v>60</v>
      </c>
      <c r="N321" s="47">
        <v>305.50555555555553</v>
      </c>
      <c r="O321" s="48">
        <v>1.2197450491898675E-2</v>
      </c>
      <c r="P321" s="49">
        <v>15</v>
      </c>
    </row>
    <row r="322" spans="2:16" x14ac:dyDescent="0.3">
      <c r="B322" s="50" t="s">
        <v>78</v>
      </c>
      <c r="C322" s="59" t="s">
        <v>112</v>
      </c>
      <c r="D322" s="83" t="s">
        <v>121</v>
      </c>
      <c r="E322" s="59" t="s">
        <v>131</v>
      </c>
      <c r="F322" s="46" t="s">
        <v>77</v>
      </c>
      <c r="G322" s="46" t="s">
        <v>57</v>
      </c>
      <c r="L322" s="56" t="s">
        <v>5</v>
      </c>
      <c r="M322" s="56">
        <v>62</v>
      </c>
      <c r="N322" s="62">
        <v>313.57258064516128</v>
      </c>
      <c r="O322" s="63">
        <v>9.0742312407307395E-3</v>
      </c>
      <c r="P322" s="64">
        <v>14.88</v>
      </c>
    </row>
    <row r="323" spans="2:16" x14ac:dyDescent="0.3">
      <c r="B323" s="46">
        <v>4</v>
      </c>
      <c r="C323" s="46">
        <v>4</v>
      </c>
      <c r="D323" s="46">
        <v>6</v>
      </c>
      <c r="E323" s="46">
        <v>6</v>
      </c>
      <c r="F323" s="46" t="s">
        <v>58</v>
      </c>
      <c r="G323" s="46"/>
    </row>
    <row r="324" spans="2:16" x14ac:dyDescent="0.3">
      <c r="B324" s="46">
        <v>30</v>
      </c>
      <c r="C324" s="46">
        <v>30</v>
      </c>
      <c r="D324" s="46">
        <v>20</v>
      </c>
      <c r="E324" s="46">
        <v>20</v>
      </c>
      <c r="F324" s="46" t="s">
        <v>59</v>
      </c>
      <c r="G324" s="46"/>
    </row>
    <row r="325" spans="2:16" x14ac:dyDescent="0.3">
      <c r="B325" s="46">
        <f>B323*B324</f>
        <v>120</v>
      </c>
      <c r="C325" s="46">
        <f>C323*C324</f>
        <v>120</v>
      </c>
      <c r="D325" s="46">
        <f>D323*D324</f>
        <v>120</v>
      </c>
      <c r="E325" s="46">
        <f>E323*E324</f>
        <v>120</v>
      </c>
      <c r="F325" s="46" t="s">
        <v>60</v>
      </c>
      <c r="G325" s="46"/>
    </row>
    <row r="326" spans="2:16" x14ac:dyDescent="0.3">
      <c r="B326" s="46" t="s">
        <v>90</v>
      </c>
      <c r="C326" s="46" t="s">
        <v>91</v>
      </c>
      <c r="D326" s="46" t="s">
        <v>91</v>
      </c>
      <c r="E326" s="46" t="s">
        <v>92</v>
      </c>
      <c r="F326" s="46" t="s">
        <v>40</v>
      </c>
      <c r="G326" s="46"/>
    </row>
    <row r="327" spans="2:16" x14ac:dyDescent="0.3">
      <c r="B327" s="93" t="s">
        <v>61</v>
      </c>
      <c r="C327" s="93"/>
      <c r="D327" s="46" t="s">
        <v>62</v>
      </c>
      <c r="E327" s="46" t="s">
        <v>96</v>
      </c>
      <c r="F327" s="46" t="s">
        <v>64</v>
      </c>
      <c r="G327" s="46"/>
    </row>
    <row r="328" spans="2:16" x14ac:dyDescent="0.3">
      <c r="B328" s="93"/>
      <c r="C328" s="93"/>
      <c r="D328" s="46">
        <f>SUM(B325:E325)</f>
        <v>480</v>
      </c>
      <c r="E328" s="46">
        <v>410</v>
      </c>
      <c r="F328" s="58">
        <f>((D328-E328)/E328)*100%</f>
        <v>0.17073170731707318</v>
      </c>
      <c r="G328" s="46"/>
    </row>
    <row r="331" spans="2:16" x14ac:dyDescent="0.3">
      <c r="E331" s="7" t="s">
        <v>146</v>
      </c>
    </row>
    <row r="334" spans="2:16" x14ac:dyDescent="0.3">
      <c r="B334" s="7" t="s">
        <v>106</v>
      </c>
    </row>
    <row r="335" spans="2:16" x14ac:dyDescent="0.3">
      <c r="B335" s="97" t="s">
        <v>0</v>
      </c>
      <c r="C335" s="98" t="s">
        <v>107</v>
      </c>
      <c r="D335" s="98"/>
      <c r="E335" s="98"/>
      <c r="F335" s="98"/>
    </row>
    <row r="336" spans="2:16" x14ac:dyDescent="0.3">
      <c r="B336" s="97"/>
      <c r="C336" s="66" t="s">
        <v>18</v>
      </c>
      <c r="D336" s="66" t="s">
        <v>19</v>
      </c>
      <c r="E336" s="66" t="s">
        <v>20</v>
      </c>
      <c r="F336" s="66" t="s">
        <v>21</v>
      </c>
    </row>
    <row r="337" spans="2:6" x14ac:dyDescent="0.3">
      <c r="B337" s="61" t="s">
        <v>6</v>
      </c>
      <c r="C337" s="61">
        <v>4</v>
      </c>
      <c r="D337" s="61">
        <v>2</v>
      </c>
      <c r="E337" s="61">
        <v>0</v>
      </c>
      <c r="F337" s="61">
        <v>4</v>
      </c>
    </row>
    <row r="338" spans="2:6" x14ac:dyDescent="0.3">
      <c r="B338" s="61" t="s">
        <v>7</v>
      </c>
      <c r="C338" s="61">
        <v>0</v>
      </c>
      <c r="D338" s="61">
        <v>4</v>
      </c>
      <c r="E338" s="61">
        <v>0</v>
      </c>
      <c r="F338" s="61">
        <v>0</v>
      </c>
    </row>
    <row r="339" spans="2:6" x14ac:dyDescent="0.3">
      <c r="B339" s="61" t="s">
        <v>8</v>
      </c>
      <c r="C339" s="61">
        <v>4</v>
      </c>
      <c r="D339" s="61">
        <v>4</v>
      </c>
      <c r="E339" s="61">
        <v>3</v>
      </c>
      <c r="F339" s="61">
        <v>3</v>
      </c>
    </row>
    <row r="340" spans="2:6" x14ac:dyDescent="0.3">
      <c r="B340" s="61" t="s">
        <v>9</v>
      </c>
      <c r="C340" s="61">
        <v>2</v>
      </c>
      <c r="D340" s="61">
        <v>3</v>
      </c>
      <c r="E340" s="61">
        <v>2</v>
      </c>
      <c r="F340" s="61">
        <v>1</v>
      </c>
    </row>
    <row r="341" spans="2:6" x14ac:dyDescent="0.3">
      <c r="B341" s="61" t="s">
        <v>10</v>
      </c>
      <c r="C341" s="61">
        <v>4</v>
      </c>
      <c r="D341" s="61">
        <v>0</v>
      </c>
      <c r="E341" s="61">
        <v>0</v>
      </c>
      <c r="F341" s="61">
        <v>1</v>
      </c>
    </row>
    <row r="342" spans="2:6" x14ac:dyDescent="0.3">
      <c r="B342" s="61" t="s">
        <v>11</v>
      </c>
      <c r="C342" s="61">
        <v>2</v>
      </c>
      <c r="D342" s="61">
        <v>4</v>
      </c>
      <c r="E342" s="61">
        <v>5</v>
      </c>
      <c r="F342" s="61">
        <v>6</v>
      </c>
    </row>
    <row r="343" spans="2:6" x14ac:dyDescent="0.3">
      <c r="B343" s="61" t="s">
        <v>2</v>
      </c>
      <c r="C343" s="61">
        <v>4</v>
      </c>
      <c r="D343" s="61">
        <v>3</v>
      </c>
      <c r="E343" s="61">
        <v>2</v>
      </c>
      <c r="F343" s="61">
        <v>2</v>
      </c>
    </row>
    <row r="344" spans="2:6" x14ac:dyDescent="0.3">
      <c r="B344" s="61" t="s">
        <v>108</v>
      </c>
      <c r="C344" s="61">
        <v>4</v>
      </c>
      <c r="D344" s="61">
        <v>3</v>
      </c>
      <c r="E344" s="61">
        <v>6</v>
      </c>
      <c r="F344" s="61">
        <v>5</v>
      </c>
    </row>
    <row r="345" spans="2:6" x14ac:dyDescent="0.3">
      <c r="B345" s="61" t="s">
        <v>3</v>
      </c>
      <c r="C345" s="61">
        <v>2</v>
      </c>
      <c r="D345" s="61">
        <v>2</v>
      </c>
      <c r="E345" s="61">
        <v>3</v>
      </c>
      <c r="F345" s="61">
        <v>2</v>
      </c>
    </row>
    <row r="346" spans="2:6" x14ac:dyDescent="0.3">
      <c r="B346" s="61" t="s">
        <v>13</v>
      </c>
      <c r="C346" s="61">
        <v>4</v>
      </c>
      <c r="D346" s="61">
        <v>2</v>
      </c>
      <c r="E346" s="61">
        <v>0</v>
      </c>
      <c r="F346" s="61">
        <v>2</v>
      </c>
    </row>
    <row r="347" spans="2:6" x14ac:dyDescent="0.3">
      <c r="B347" s="61" t="s">
        <v>4</v>
      </c>
      <c r="C347" s="61">
        <v>2</v>
      </c>
      <c r="D347" s="61">
        <v>3</v>
      </c>
      <c r="E347" s="61">
        <v>6</v>
      </c>
      <c r="F347" s="61">
        <v>7</v>
      </c>
    </row>
    <row r="348" spans="2:6" x14ac:dyDescent="0.3">
      <c r="B348" s="61" t="s">
        <v>5</v>
      </c>
      <c r="C348" s="61">
        <v>4</v>
      </c>
      <c r="D348" s="61">
        <v>4</v>
      </c>
      <c r="E348" s="61">
        <v>6</v>
      </c>
      <c r="F348" s="61">
        <v>6</v>
      </c>
    </row>
    <row r="349" spans="2:6" x14ac:dyDescent="0.3">
      <c r="B349" s="46" t="s">
        <v>111</v>
      </c>
      <c r="C349" s="52">
        <f>SUM(C337:C348)</f>
        <v>36</v>
      </c>
      <c r="D349" s="52">
        <f t="shared" ref="D349:F349" si="8">SUM(D337:D348)</f>
        <v>34</v>
      </c>
      <c r="E349" s="52">
        <f t="shared" si="8"/>
        <v>33</v>
      </c>
      <c r="F349" s="52">
        <f t="shared" si="8"/>
        <v>39</v>
      </c>
    </row>
    <row r="353" spans="2:4" ht="45" x14ac:dyDescent="0.3">
      <c r="B353" s="67" t="s">
        <v>0</v>
      </c>
      <c r="C353" s="68" t="s">
        <v>109</v>
      </c>
      <c r="D353" s="69" t="s">
        <v>110</v>
      </c>
    </row>
    <row r="354" spans="2:4" ht="15.5" x14ac:dyDescent="0.3">
      <c r="B354" s="70" t="s">
        <v>6</v>
      </c>
      <c r="C354" s="70">
        <v>260</v>
      </c>
      <c r="D354" s="71">
        <v>0</v>
      </c>
    </row>
    <row r="355" spans="2:4" ht="15.5" x14ac:dyDescent="0.3">
      <c r="B355" s="70" t="s">
        <v>7</v>
      </c>
      <c r="C355" s="70">
        <v>120</v>
      </c>
      <c r="D355" s="71">
        <v>-0.54</v>
      </c>
    </row>
    <row r="356" spans="2:4" ht="15.5" x14ac:dyDescent="0.3">
      <c r="B356" s="70" t="s">
        <v>8</v>
      </c>
      <c r="C356" s="70">
        <v>360</v>
      </c>
      <c r="D356" s="71">
        <v>2</v>
      </c>
    </row>
    <row r="357" spans="2:4" ht="15.5" x14ac:dyDescent="0.3">
      <c r="B357" s="70" t="s">
        <v>9</v>
      </c>
      <c r="C357" s="70">
        <v>210</v>
      </c>
      <c r="D357" s="71">
        <v>-0.42</v>
      </c>
    </row>
    <row r="358" spans="2:4" ht="15.5" x14ac:dyDescent="0.3">
      <c r="B358" s="70" t="s">
        <v>10</v>
      </c>
      <c r="C358" s="70">
        <v>140</v>
      </c>
      <c r="D358" s="71">
        <v>-0.33</v>
      </c>
    </row>
    <row r="359" spans="2:4" ht="15.5" x14ac:dyDescent="0.3">
      <c r="B359" s="70" t="s">
        <v>11</v>
      </c>
      <c r="C359" s="70">
        <v>400</v>
      </c>
      <c r="D359" s="71">
        <v>1.86</v>
      </c>
    </row>
    <row r="360" spans="2:4" ht="15.5" x14ac:dyDescent="0.3">
      <c r="B360" s="70" t="s">
        <v>2</v>
      </c>
      <c r="C360" s="70">
        <v>290</v>
      </c>
      <c r="D360" s="71">
        <v>-0.28000000000000003</v>
      </c>
    </row>
    <row r="361" spans="2:4" ht="15.5" x14ac:dyDescent="0.3">
      <c r="B361" s="70" t="s">
        <v>108</v>
      </c>
      <c r="C361" s="70">
        <v>430</v>
      </c>
      <c r="D361" s="71">
        <v>0.48</v>
      </c>
    </row>
    <row r="362" spans="2:4" ht="15.5" x14ac:dyDescent="0.3">
      <c r="B362" s="70" t="s">
        <v>3</v>
      </c>
      <c r="C362" s="70">
        <v>220</v>
      </c>
      <c r="D362" s="71">
        <v>-0.49</v>
      </c>
    </row>
    <row r="363" spans="2:4" ht="15.5" x14ac:dyDescent="0.3">
      <c r="B363" s="70" t="s">
        <v>13</v>
      </c>
      <c r="C363" s="70">
        <v>220</v>
      </c>
      <c r="D363" s="71">
        <v>0</v>
      </c>
    </row>
    <row r="364" spans="2:4" ht="15.5" x14ac:dyDescent="0.3">
      <c r="B364" s="70" t="s">
        <v>4</v>
      </c>
      <c r="C364" s="70">
        <v>410</v>
      </c>
      <c r="D364" s="71">
        <v>0.86</v>
      </c>
    </row>
    <row r="365" spans="2:4" ht="15.5" x14ac:dyDescent="0.3">
      <c r="B365" s="70" t="s">
        <v>5</v>
      </c>
      <c r="C365" s="70">
        <v>480</v>
      </c>
      <c r="D365" s="71">
        <v>0.17</v>
      </c>
    </row>
    <row r="371" spans="2:3" ht="30" x14ac:dyDescent="0.3">
      <c r="B371" s="67" t="s">
        <v>0</v>
      </c>
      <c r="C371" s="69" t="s">
        <v>110</v>
      </c>
    </row>
    <row r="372" spans="2:3" ht="15.5" x14ac:dyDescent="0.3">
      <c r="B372" s="70" t="s">
        <v>6</v>
      </c>
      <c r="C372" s="71">
        <v>0</v>
      </c>
    </row>
    <row r="373" spans="2:3" ht="15.5" x14ac:dyDescent="0.3">
      <c r="B373" s="70" t="s">
        <v>7</v>
      </c>
      <c r="C373" s="71">
        <v>-0.54</v>
      </c>
    </row>
    <row r="374" spans="2:3" ht="15.5" x14ac:dyDescent="0.3">
      <c r="B374" s="70" t="s">
        <v>8</v>
      </c>
      <c r="C374" s="71">
        <v>2</v>
      </c>
    </row>
    <row r="375" spans="2:3" ht="15.5" x14ac:dyDescent="0.3">
      <c r="B375" s="70" t="s">
        <v>9</v>
      </c>
      <c r="C375" s="71">
        <v>-0.42</v>
      </c>
    </row>
    <row r="376" spans="2:3" ht="15.5" x14ac:dyDescent="0.3">
      <c r="B376" s="70" t="s">
        <v>10</v>
      </c>
      <c r="C376" s="71">
        <v>-0.33</v>
      </c>
    </row>
    <row r="377" spans="2:3" ht="15.5" x14ac:dyDescent="0.3">
      <c r="B377" s="70" t="s">
        <v>11</v>
      </c>
      <c r="C377" s="71">
        <v>1.86</v>
      </c>
    </row>
    <row r="378" spans="2:3" ht="15.5" x14ac:dyDescent="0.3">
      <c r="B378" s="70" t="s">
        <v>2</v>
      </c>
      <c r="C378" s="71">
        <v>-0.28000000000000003</v>
      </c>
    </row>
    <row r="379" spans="2:3" ht="15.5" x14ac:dyDescent="0.3">
      <c r="B379" s="70" t="s">
        <v>108</v>
      </c>
      <c r="C379" s="71">
        <v>0.48</v>
      </c>
    </row>
    <row r="380" spans="2:3" ht="15.5" x14ac:dyDescent="0.3">
      <c r="B380" s="70" t="s">
        <v>3</v>
      </c>
      <c r="C380" s="71">
        <v>-0.49</v>
      </c>
    </row>
    <row r="381" spans="2:3" ht="15.5" x14ac:dyDescent="0.3">
      <c r="B381" s="70" t="s">
        <v>13</v>
      </c>
      <c r="C381" s="71">
        <v>0</v>
      </c>
    </row>
    <row r="382" spans="2:3" ht="15.5" x14ac:dyDescent="0.3">
      <c r="B382" s="70" t="s">
        <v>4</v>
      </c>
      <c r="C382" s="71">
        <v>0.86</v>
      </c>
    </row>
    <row r="383" spans="2:3" ht="15.5" x14ac:dyDescent="0.3">
      <c r="B383" s="70" t="s">
        <v>5</v>
      </c>
      <c r="C383" s="71">
        <v>0.17</v>
      </c>
    </row>
  </sheetData>
  <mergeCells count="37">
    <mergeCell ref="B335:B336"/>
    <mergeCell ref="C335:F335"/>
    <mergeCell ref="G264:G265"/>
    <mergeCell ref="B281:C282"/>
    <mergeCell ref="G287:G288"/>
    <mergeCell ref="B304:C305"/>
    <mergeCell ref="G310:G311"/>
    <mergeCell ref="B327:C328"/>
    <mergeCell ref="B258:C259"/>
    <mergeCell ref="G149:G150"/>
    <mergeCell ref="B166:C167"/>
    <mergeCell ref="G172:G173"/>
    <mergeCell ref="B189:C190"/>
    <mergeCell ref="G195:G196"/>
    <mergeCell ref="B212:C213"/>
    <mergeCell ref="G218:G219"/>
    <mergeCell ref="B235:C236"/>
    <mergeCell ref="G241:G242"/>
    <mergeCell ref="B144:C145"/>
    <mergeCell ref="B77:C78"/>
    <mergeCell ref="G60:G61"/>
    <mergeCell ref="G38:G41"/>
    <mergeCell ref="G42:G44"/>
    <mergeCell ref="G45:G46"/>
    <mergeCell ref="B52:F52"/>
    <mergeCell ref="B53:C54"/>
    <mergeCell ref="G82:G83"/>
    <mergeCell ref="B99:C100"/>
    <mergeCell ref="G105:G106"/>
    <mergeCell ref="B122:C123"/>
    <mergeCell ref="G127:G128"/>
    <mergeCell ref="G35:G36"/>
    <mergeCell ref="B16:D16"/>
    <mergeCell ref="G16:I16"/>
    <mergeCell ref="L16:N16"/>
    <mergeCell ref="Q16:S16"/>
    <mergeCell ref="I27:M27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Omax</vt:lpstr>
      <vt:lpstr>Data Perhitungan Rasio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2025-04-14T13:22:34Z</dcterms:created>
  <dcterms:modified xsi:type="dcterms:W3CDTF">2025-07-01T03:57:42Z</dcterms:modified>
</cp:coreProperties>
</file>